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DieseArbeitsmappe"/>
  <mc:AlternateContent xmlns:mc="http://schemas.openxmlformats.org/markup-compatibility/2006">
    <mc:Choice Requires="x15">
      <x15ac:absPath xmlns:x15ac="http://schemas.microsoft.com/office/spreadsheetml/2010/11/ac" url="S:\Oekonomie\Projekte\AB\7-PP\114-BLE-Kastration\3-output\"/>
    </mc:Choice>
  </mc:AlternateContent>
  <bookViews>
    <workbookView xWindow="0" yWindow="0" windowWidth="28800" windowHeight="13575"/>
  </bookViews>
  <sheets>
    <sheet name="Dateneingabe" sheetId="2" r:id="rId1"/>
    <sheet name="Ergebnisse" sheetId="1" r:id="rId2"/>
    <sheet name="data" sheetId="3" state="veryHidden" r:id="rId3"/>
    <sheet name="res" sheetId="4" state="veryHidden" r:id="rId4"/>
    <sheet name="data2" sheetId="5" state="very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3" l="1"/>
  <c r="K9" i="3"/>
  <c r="K8" i="3"/>
  <c r="K5" i="3"/>
  <c r="K4" i="3"/>
  <c r="K3" i="3"/>
  <c r="K7" i="3"/>
  <c r="K31" i="3"/>
  <c r="B4" i="5"/>
  <c r="D2" i="5"/>
  <c r="E2" i="5" s="1"/>
  <c r="D3" i="5"/>
  <c r="E3" i="5" s="1"/>
  <c r="D4" i="5"/>
  <c r="E4" i="5" s="1"/>
  <c r="D5" i="5"/>
  <c r="E5" i="5" s="1"/>
  <c r="D6" i="5"/>
  <c r="E6" i="5" s="1"/>
  <c r="D7" i="5"/>
  <c r="E7" i="5" s="1"/>
  <c r="D8" i="5"/>
  <c r="E8" i="5" s="1"/>
  <c r="D9" i="5"/>
  <c r="E9" i="5" s="1"/>
  <c r="D10" i="5"/>
  <c r="E10" i="5" s="1"/>
  <c r="D11" i="5"/>
  <c r="E11" i="5" s="1"/>
  <c r="D12" i="5"/>
  <c r="E12" i="5" s="1"/>
  <c r="D13" i="5"/>
  <c r="E13" i="5" s="1"/>
  <c r="D14" i="5"/>
  <c r="E14" i="5" s="1"/>
  <c r="D15" i="5"/>
  <c r="E15" i="5" s="1"/>
  <c r="D16" i="5"/>
  <c r="E16" i="5" s="1"/>
  <c r="D1" i="5"/>
  <c r="E1" i="5" s="1"/>
  <c r="K2" i="3" l="1"/>
  <c r="J35" i="3" s="1"/>
  <c r="K35" i="3" s="1"/>
  <c r="K14" i="3"/>
  <c r="K17" i="3"/>
  <c r="K13" i="3"/>
  <c r="J28" i="3"/>
  <c r="L22" i="3"/>
  <c r="K16" i="3"/>
  <c r="K12" i="3"/>
  <c r="J37" i="3"/>
  <c r="K37" i="3" s="1"/>
  <c r="L23" i="3"/>
  <c r="K19" i="3"/>
  <c r="K15" i="3"/>
  <c r="J12" i="3"/>
  <c r="K18" i="3"/>
  <c r="J19" i="3"/>
  <c r="J43" i="3" l="1"/>
  <c r="K43" i="3" s="1"/>
  <c r="D5" i="4" s="1"/>
  <c r="E5" i="4" s="1"/>
  <c r="F5" i="4" s="1"/>
  <c r="J45" i="3"/>
  <c r="J46" i="3"/>
  <c r="J27" i="3"/>
  <c r="K27" i="3" s="1"/>
  <c r="J25" i="3"/>
  <c r="K25" i="3" s="1"/>
  <c r="J26" i="3"/>
  <c r="J13" i="3"/>
  <c r="J24" i="3"/>
  <c r="J29" i="3"/>
  <c r="K29" i="3" s="1"/>
  <c r="J36" i="3"/>
  <c r="K36" i="3" s="1"/>
  <c r="J22" i="3"/>
  <c r="J47" i="3"/>
  <c r="D19" i="4" s="1"/>
  <c r="E19" i="4" s="1"/>
  <c r="J17" i="3"/>
  <c r="I27" i="3" s="1"/>
  <c r="J44" i="3"/>
  <c r="D16" i="4" s="1"/>
  <c r="E16" i="4" s="1"/>
  <c r="J14" i="3"/>
  <c r="I24" i="3" s="1"/>
  <c r="J34" i="3"/>
  <c r="K34" i="3" s="1"/>
  <c r="J41" i="3"/>
  <c r="K41" i="3" s="1"/>
  <c r="J15" i="3"/>
  <c r="I25" i="3" s="1"/>
  <c r="J42" i="3"/>
  <c r="D14" i="4" s="1"/>
  <c r="E14" i="4" s="1"/>
  <c r="J16" i="3"/>
  <c r="J23" i="3"/>
  <c r="J40" i="3"/>
  <c r="D12" i="4" s="1"/>
  <c r="E12" i="4" s="1"/>
  <c r="J18" i="3"/>
  <c r="I28" i="3" s="1"/>
  <c r="K28" i="3" s="1"/>
  <c r="I26" i="3"/>
  <c r="K26" i="3" s="1"/>
  <c r="I22" i="3"/>
  <c r="K45" i="3"/>
  <c r="D7" i="4" s="1"/>
  <c r="E7" i="4" s="1"/>
  <c r="F7" i="4" s="1"/>
  <c r="D17" i="4"/>
  <c r="E17" i="4" s="1"/>
  <c r="K44" i="3"/>
  <c r="K46" i="3"/>
  <c r="D18" i="4"/>
  <c r="E18" i="4" s="1"/>
  <c r="K40" i="3"/>
  <c r="I23" i="3"/>
  <c r="I29" i="3"/>
  <c r="K23" i="3" l="1"/>
  <c r="D15" i="4"/>
  <c r="E15" i="4" s="1"/>
  <c r="K47" i="3"/>
  <c r="D9" i="4" s="1"/>
  <c r="E9" i="4" s="1"/>
  <c r="F9" i="4" s="1"/>
  <c r="K24" i="3"/>
  <c r="D13" i="4"/>
  <c r="E13" i="4" s="1"/>
  <c r="K22" i="3"/>
  <c r="D2" i="4" s="1"/>
  <c r="E2" i="4" s="1"/>
  <c r="F2" i="4" s="1"/>
  <c r="K42" i="3"/>
  <c r="D8" i="4"/>
  <c r="E8" i="4" s="1"/>
  <c r="F8" i="4" s="1"/>
  <c r="D3" i="4"/>
  <c r="E3" i="4" s="1"/>
  <c r="F3" i="4" s="1"/>
  <c r="D6" i="4"/>
  <c r="E6" i="4" s="1"/>
  <c r="F6" i="4" s="1"/>
  <c r="D4" i="4" l="1"/>
  <c r="E4" i="4" s="1"/>
  <c r="F4" i="4" s="1"/>
</calcChain>
</file>

<file path=xl/sharedStrings.xml><?xml version="1.0" encoding="utf-8"?>
<sst xmlns="http://schemas.openxmlformats.org/spreadsheetml/2006/main" count="184" uniqueCount="88">
  <si>
    <t>Klein</t>
  </si>
  <si>
    <t>Mittel</t>
  </si>
  <si>
    <t>Groß</t>
  </si>
  <si>
    <t>Anzahl Sauen</t>
  </si>
  <si>
    <t>Beleggruppengröße</t>
  </si>
  <si>
    <t>Injektionsnarkose TA</t>
  </si>
  <si>
    <t>IsofluranA TA</t>
  </si>
  <si>
    <t>IsofluranA LW</t>
  </si>
  <si>
    <t>IsofluranB TA</t>
  </si>
  <si>
    <t>IsofluranB LW</t>
  </si>
  <si>
    <t>Lokalanästhesie TA</t>
  </si>
  <si>
    <t>Lokalanästhesie LW</t>
  </si>
  <si>
    <t>Kosten Behandlung</t>
  </si>
  <si>
    <t>Eingabe</t>
  </si>
  <si>
    <t>Wochenrhythmus</t>
  </si>
  <si>
    <t>Anfahrt</t>
  </si>
  <si>
    <t>Bayern</t>
  </si>
  <si>
    <t>Quelle:</t>
  </si>
  <si>
    <t>Deutsches Tierärzteblatt</t>
  </si>
  <si>
    <t>Destatis</t>
  </si>
  <si>
    <t>Niedersachsen</t>
  </si>
  <si>
    <t>Baden-Württemberg</t>
  </si>
  <si>
    <t>Nordrhein-Westfalen</t>
  </si>
  <si>
    <t>Brandenburg</t>
  </si>
  <si>
    <t>Mecklenburg-Vorpommern</t>
  </si>
  <si>
    <t>Hessen</t>
  </si>
  <si>
    <t>Sachsen-Anhalt</t>
  </si>
  <si>
    <t>Rheinland-Pfalz</t>
  </si>
  <si>
    <t>Sachsen</t>
  </si>
  <si>
    <t>Thüringen</t>
  </si>
  <si>
    <t>Schleswig-Holstein</t>
  </si>
  <si>
    <t>Saarland</t>
  </si>
  <si>
    <t>Berlin</t>
  </si>
  <si>
    <t>Hamburg</t>
  </si>
  <si>
    <t>Bremen</t>
  </si>
  <si>
    <t>Bundesland des Betriebes</t>
  </si>
  <si>
    <t>EUR</t>
  </si>
  <si>
    <t>km</t>
  </si>
  <si>
    <t>1-Wochenrhythmus</t>
  </si>
  <si>
    <t>2-Wochenrhythmus</t>
  </si>
  <si>
    <t>3-Wochenrhythmus</t>
  </si>
  <si>
    <t>4-Wochenrhythmus</t>
  </si>
  <si>
    <t>anderer Rhythmus</t>
  </si>
  <si>
    <t>Anzahl produktiver Sauen</t>
  </si>
  <si>
    <t>Anzahl lebend geborener Ferkel</t>
  </si>
  <si>
    <t>im Betrieb</t>
  </si>
  <si>
    <t>je Sau und Wurf</t>
  </si>
  <si>
    <t>Lohnansatz für den Landwirt</t>
  </si>
  <si>
    <t>in EUR je Stunde</t>
  </si>
  <si>
    <t>Hinweis:</t>
  </si>
  <si>
    <t>Ferkelpreis</t>
  </si>
  <si>
    <t>in EUR je Ferkel</t>
  </si>
  <si>
    <t>Lohnansatz</t>
  </si>
  <si>
    <t>Abschreibungen</t>
  </si>
  <si>
    <t>Anzahl Würfe</t>
  </si>
  <si>
    <t>je Sau und Jahr</t>
  </si>
  <si>
    <t>Max Anzahl Kastrationen am Tag</t>
  </si>
  <si>
    <t>Index</t>
  </si>
  <si>
    <t>Arbeitszeit Landwirt</t>
  </si>
  <si>
    <t>No.</t>
  </si>
  <si>
    <t>min/T(m)</t>
  </si>
  <si>
    <t>Zubehör</t>
  </si>
  <si>
    <t>Mehrkosten</t>
  </si>
  <si>
    <t>je männliches Ferkel</t>
  </si>
  <si>
    <t>pro Jahr</t>
  </si>
  <si>
    <t>min / Wurf</t>
  </si>
  <si>
    <t>h / Jahr</t>
  </si>
  <si>
    <t>Zusätzliche Arbeitszeit Landwirt</t>
  </si>
  <si>
    <t>Mehrkosten der alternativen Verfahren</t>
  </si>
  <si>
    <t>Injektionsnarkose</t>
  </si>
  <si>
    <t>Isofluran mit 4 Ferkelschalen</t>
  </si>
  <si>
    <t>Isofluran mit 3 Ferkelschalen</t>
  </si>
  <si>
    <t>durchgeführt vom Veterinär</t>
  </si>
  <si>
    <t>in Variationsrechnungen</t>
  </si>
  <si>
    <t xml:space="preserve">Injektionsnarkose mit Nachkontrolle </t>
  </si>
  <si>
    <t>durch den Landwirt</t>
  </si>
  <si>
    <t>angewendet durch den Landwirt</t>
  </si>
  <si>
    <t>Zusätzliche Arbeitszeit für den Landwirt</t>
  </si>
  <si>
    <t>EUR je Sau</t>
  </si>
  <si>
    <t>EUR pro Jahr</t>
  </si>
  <si>
    <t>EUR                                    je Ferkel (m)</t>
  </si>
  <si>
    <t>NK durch den Landwirt</t>
  </si>
  <si>
    <t>h pro Jahr</t>
  </si>
  <si>
    <t>min je Wurf</t>
  </si>
  <si>
    <t>Lokalanästhesie *</t>
  </si>
  <si>
    <t>*</t>
  </si>
  <si>
    <r>
      <t xml:space="preserve">In den Ergebnissen werden die kalkulatorischen Mehrkosten je männliches Ferkel, Sau und für den Betrieb angegeben. Die Variationsrechnungen mit der Durchführung der Narkose durch den Landwirt dienen als Orientierung und basieren nicht auf einer Rechtsgrundlage. Das Gleiche gilt für die </t>
    </r>
    <r>
      <rPr>
        <b/>
        <sz val="11"/>
        <color theme="1"/>
        <rFont val="Calibri"/>
        <family val="2"/>
        <scheme val="minor"/>
      </rPr>
      <t>Lokalanästhesie</t>
    </r>
    <r>
      <rPr>
        <sz val="11"/>
        <color theme="1"/>
        <rFont val="Calibri"/>
        <family val="2"/>
        <scheme val="minor"/>
      </rPr>
      <t xml:space="preserve"> mit Procain, die momentan für </t>
    </r>
    <r>
      <rPr>
        <b/>
        <sz val="11"/>
        <color theme="1"/>
        <rFont val="Calibri"/>
        <family val="2"/>
        <scheme val="minor"/>
      </rPr>
      <t>deutsche Ferkelerzeuger nicht zugelassen</t>
    </r>
    <r>
      <rPr>
        <sz val="11"/>
        <color theme="1"/>
        <rFont val="Calibri"/>
        <family val="2"/>
        <scheme val="minor"/>
      </rPr>
      <t xml:space="preserve"> ist.</t>
    </r>
  </si>
  <si>
    <t>nach der derzeitigen Gesetzeslage darf die Lokalanästhesie in Deutschland nicht zur Ferkelkastration angewendet werden. Da sie Bestandteil des Forschungsprojektes PraxiKaPIK/A gewesen ist, werden die Ergebnisse hier dargestellt. Zusätzlich dienen diese als Einordnung für Landwirte, da die Lokalanästhesie in anderen europäischen Ländern zugelassen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</si>
</sst>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 &quot;€&quot;"/>
  </numFmts>
  <fonts count="4" x14ac:knownFonts="1">
    <font>
      <sz val="11"/>
      <color theme="1"/>
      <name val="Calibri"/>
      <family val="2"/>
      <scheme val="minor"/>
    </font>
    <font>
      <sz val="11"/>
      <color rgb="FF000000"/>
      <name val="Calibri"/>
      <family val="2"/>
    </font>
    <font>
      <b/>
      <sz val="11"/>
      <color theme="1"/>
      <name val="Calibri"/>
      <family val="2"/>
      <scheme val="minor"/>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7ABC32"/>
        <bgColor indexed="64"/>
      </patternFill>
    </fill>
    <fill>
      <patternFill patternType="solid">
        <fgColor rgb="FFFFCC99"/>
        <bgColor indexed="64"/>
      </patternFill>
    </fill>
  </fills>
  <borders count="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top/>
      <bottom style="dotted">
        <color indexed="64"/>
      </bottom>
      <diagonal/>
    </border>
  </borders>
  <cellStyleXfs count="2">
    <xf numFmtId="0" fontId="0" fillId="0" borderId="0"/>
    <xf numFmtId="0" fontId="3" fillId="0" borderId="0"/>
  </cellStyleXfs>
  <cellXfs count="40">
    <xf numFmtId="0" fontId="0" fillId="0" borderId="0" xfId="0"/>
    <xf numFmtId="0" fontId="0" fillId="2" borderId="0" xfId="0" applyFill="1"/>
    <xf numFmtId="0" fontId="0" fillId="0" borderId="0" xfId="0" applyAlignment="1">
      <alignment horizontal="center"/>
    </xf>
    <xf numFmtId="0" fontId="2" fillId="0" borderId="0" xfId="0" applyFont="1"/>
    <xf numFmtId="1" fontId="0" fillId="3" borderId="0" xfId="0" applyNumberFormat="1" applyFill="1" applyAlignment="1">
      <alignment horizontal="right"/>
    </xf>
    <xf numFmtId="0" fontId="3" fillId="0" borderId="0" xfId="1"/>
    <xf numFmtId="2" fontId="3" fillId="0" borderId="0" xfId="1" applyNumberFormat="1"/>
    <xf numFmtId="4" fontId="3" fillId="0" borderId="0" xfId="1" applyNumberFormat="1"/>
    <xf numFmtId="2" fontId="0" fillId="3" borderId="0" xfId="0" applyNumberFormat="1" applyFill="1" applyAlignment="1">
      <alignment horizontal="right"/>
    </xf>
    <xf numFmtId="0" fontId="2" fillId="2" borderId="0" xfId="0" applyFont="1" applyFill="1"/>
    <xf numFmtId="3" fontId="0" fillId="4" borderId="1" xfId="0" applyNumberFormat="1" applyFill="1" applyBorder="1"/>
    <xf numFmtId="165" fontId="0" fillId="4" borderId="1" xfId="0" applyNumberFormat="1" applyFill="1" applyBorder="1"/>
    <xf numFmtId="4" fontId="0" fillId="4" borderId="1" xfId="0" applyNumberFormat="1" applyFill="1" applyBorder="1"/>
    <xf numFmtId="2" fontId="0" fillId="0" borderId="0" xfId="0" applyNumberFormat="1"/>
    <xf numFmtId="164" fontId="0" fillId="0" borderId="0" xfId="0" applyNumberFormat="1"/>
    <xf numFmtId="1" fontId="0" fillId="0" borderId="0" xfId="0" applyNumberFormat="1"/>
    <xf numFmtId="166" fontId="2" fillId="0" borderId="0" xfId="0" applyNumberFormat="1" applyFont="1"/>
    <xf numFmtId="166" fontId="0" fillId="0" borderId="0" xfId="0" applyNumberFormat="1"/>
    <xf numFmtId="1" fontId="0" fillId="2" borderId="0" xfId="0" applyNumberFormat="1" applyFill="1"/>
    <xf numFmtId="4" fontId="0" fillId="2" borderId="0" xfId="0" applyNumberFormat="1" applyFill="1"/>
    <xf numFmtId="0" fontId="2" fillId="2" borderId="0" xfId="0" applyFont="1" applyFill="1" applyBorder="1"/>
    <xf numFmtId="0" fontId="0" fillId="2" borderId="0" xfId="0" applyFill="1" applyBorder="1"/>
    <xf numFmtId="0" fontId="2" fillId="2" borderId="2" xfId="0" applyFont="1" applyFill="1" applyBorder="1"/>
    <xf numFmtId="0" fontId="0" fillId="2" borderId="2" xfId="0" applyFill="1" applyBorder="1"/>
    <xf numFmtId="0" fontId="0" fillId="2" borderId="2" xfId="0" applyFill="1" applyBorder="1" applyAlignment="1">
      <alignment horizontal="center"/>
    </xf>
    <xf numFmtId="0" fontId="0" fillId="5" borderId="0" xfId="0" applyFill="1" applyAlignment="1">
      <alignment horizontal="left" vertical="top" wrapText="1"/>
    </xf>
    <xf numFmtId="0" fontId="0" fillId="2" borderId="0" xfId="0" applyFill="1" applyBorder="1" applyAlignment="1">
      <alignment horizontal="center" wrapText="1"/>
    </xf>
    <xf numFmtId="0" fontId="0" fillId="2" borderId="2" xfId="0" applyFill="1" applyBorder="1" applyAlignment="1">
      <alignment horizontal="center" wrapText="1"/>
    </xf>
    <xf numFmtId="0" fontId="0" fillId="2" borderId="0" xfId="0" applyFill="1" applyBorder="1" applyAlignment="1">
      <alignment horizontal="center"/>
    </xf>
    <xf numFmtId="0" fontId="0" fillId="2" borderId="2" xfId="0" applyFill="1" applyBorder="1" applyAlignment="1">
      <alignment horizontal="center"/>
    </xf>
    <xf numFmtId="0" fontId="0" fillId="2" borderId="0" xfId="0" applyFill="1" applyAlignment="1">
      <alignment horizontal="center"/>
    </xf>
    <xf numFmtId="0" fontId="0" fillId="2" borderId="3" xfId="0" applyFill="1" applyBorder="1"/>
    <xf numFmtId="1" fontId="0" fillId="2" borderId="3" xfId="0" applyNumberFormat="1" applyFill="1" applyBorder="1"/>
    <xf numFmtId="4" fontId="0" fillId="2" borderId="3" xfId="0" applyNumberFormat="1" applyFill="1" applyBorder="1"/>
    <xf numFmtId="2" fontId="0" fillId="2" borderId="3" xfId="0" applyNumberFormat="1" applyFill="1" applyBorder="1"/>
    <xf numFmtId="0" fontId="0" fillId="0" borderId="3" xfId="0" applyBorder="1"/>
    <xf numFmtId="0" fontId="0" fillId="2" borderId="0" xfId="0" applyFill="1" applyAlignment="1"/>
    <xf numFmtId="0" fontId="0" fillId="2" borderId="0" xfId="0" applyFill="1" applyAlignment="1">
      <alignment horizontal="left" vertical="top" wrapText="1"/>
    </xf>
    <xf numFmtId="0" fontId="0" fillId="2" borderId="3" xfId="0" applyFont="1" applyFill="1" applyBorder="1"/>
    <xf numFmtId="1" fontId="0" fillId="2" borderId="3" xfId="0" applyNumberFormat="1" applyFont="1" applyFill="1" applyBorder="1"/>
  </cellXfs>
  <cellStyles count="2">
    <cellStyle name="Standard" xfId="0" builtinId="0"/>
    <cellStyle name="Standard 2" xfId="1"/>
  </cellStyles>
  <dxfs count="0"/>
  <tableStyles count="0" defaultTableStyle="TableStyleMedium2" defaultPivotStyle="PivotStyleLight16"/>
  <colors>
    <mruColors>
      <color rgb="FFFFCC99"/>
      <color rgb="FF7AB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22" fmlaLink="data2!$G$1" fmlaRange="data2!$A$1:$A$16" sel="2" val="0"/>
</file>

<file path=xl/ctrlProps/ctrlProp3.xml><?xml version="1.0" encoding="utf-8"?>
<formControlPr xmlns="http://schemas.microsoft.com/office/spreadsheetml/2009/9/main" objectType="Drop" dropLines="5" dropStyle="combo" dx="22" fmlaLink="data2!$G$19" fmlaRange="data2!$A$19:$A$23" sel="3" val="0"/>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29</xdr:row>
          <xdr:rowOff>161925</xdr:rowOff>
        </xdr:from>
        <xdr:to>
          <xdr:col>3</xdr:col>
          <xdr:colOff>276225</xdr:colOff>
          <xdr:row>32</xdr:row>
          <xdr:rowOff>38100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cs typeface="Calibri"/>
                </a:rPr>
                <a:t>Kalkulieren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180975</xdr:rowOff>
        </xdr:from>
        <xdr:to>
          <xdr:col>5</xdr:col>
          <xdr:colOff>600075</xdr:colOff>
          <xdr:row>16</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152400</xdr:rowOff>
        </xdr:from>
        <xdr:to>
          <xdr:col>5</xdr:col>
          <xdr:colOff>600075</xdr:colOff>
          <xdr:row>13</xdr:row>
          <xdr:rowOff>161925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195224</xdr:colOff>
      <xdr:row>29</xdr:row>
      <xdr:rowOff>180328</xdr:rowOff>
    </xdr:from>
    <xdr:to>
      <xdr:col>7</xdr:col>
      <xdr:colOff>840749</xdr:colOff>
      <xdr:row>32</xdr:row>
      <xdr:rowOff>104348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2349" y="6228703"/>
          <a:ext cx="2160000" cy="495520"/>
        </a:xfrm>
        <a:prstGeom prst="rect">
          <a:avLst/>
        </a:prstGeom>
      </xdr:spPr>
    </xdr:pic>
    <xdr:clientData/>
  </xdr:twoCellAnchor>
  <xdr:twoCellAnchor editAs="oneCell">
    <xdr:from>
      <xdr:col>0</xdr:col>
      <xdr:colOff>0</xdr:colOff>
      <xdr:row>0</xdr:row>
      <xdr:rowOff>0</xdr:rowOff>
    </xdr:from>
    <xdr:to>
      <xdr:col>1</xdr:col>
      <xdr:colOff>1788525</xdr:colOff>
      <xdr:row>2</xdr:row>
      <xdr:rowOff>530560</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079" t="23776" r="5572" b="26511"/>
        <a:stretch/>
      </xdr:blipFill>
      <xdr:spPr>
        <a:xfrm>
          <a:off x="0" y="0"/>
          <a:ext cx="2160000" cy="911560"/>
        </a:xfrm>
        <a:prstGeom prst="rect">
          <a:avLst/>
        </a:prstGeom>
      </xdr:spPr>
    </xdr:pic>
    <xdr:clientData/>
  </xdr:twoCellAnchor>
  <xdr:twoCellAnchor editAs="oneCell">
    <xdr:from>
      <xdr:col>4</xdr:col>
      <xdr:colOff>109499</xdr:colOff>
      <xdr:row>0</xdr:row>
      <xdr:rowOff>159740</xdr:rowOff>
    </xdr:from>
    <xdr:to>
      <xdr:col>7</xdr:col>
      <xdr:colOff>755024</xdr:colOff>
      <xdr:row>2</xdr:row>
      <xdr:rowOff>370821</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38549" y="159740"/>
          <a:ext cx="2160000" cy="592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51</xdr:row>
          <xdr:rowOff>11256</xdr:rowOff>
        </xdr:from>
        <xdr:to>
          <xdr:col>2</xdr:col>
          <xdr:colOff>1457325</xdr:colOff>
          <xdr:row>53</xdr:row>
          <xdr:rowOff>77931</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cs typeface="Calibri"/>
                </a:rPr>
                <a:t>Zurück: Dateneingabe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245053</xdr:colOff>
          <xdr:row>51</xdr:row>
          <xdr:rowOff>11256</xdr:rowOff>
        </xdr:from>
        <xdr:to>
          <xdr:col>9</xdr:col>
          <xdr:colOff>102178</xdr:colOff>
          <xdr:row>53</xdr:row>
          <xdr:rowOff>77931</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cs typeface="Calibri"/>
                </a:rPr>
                <a:t>Drucken</a:t>
              </a:r>
            </a:p>
          </xdr:txBody>
        </xdr:sp>
        <xdr:clientData fPrintsWithSheet="0"/>
      </xdr:twoCellAnchor>
    </mc:Choice>
    <mc:Fallback/>
  </mc:AlternateContent>
  <xdr:twoCellAnchor editAs="oneCell">
    <xdr:from>
      <xdr:col>0</xdr:col>
      <xdr:colOff>34636</xdr:colOff>
      <xdr:row>0</xdr:row>
      <xdr:rowOff>0</xdr:rowOff>
    </xdr:from>
    <xdr:to>
      <xdr:col>2</xdr:col>
      <xdr:colOff>1640454</xdr:colOff>
      <xdr:row>4</xdr:row>
      <xdr:rowOff>149560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79" t="23776" r="5572" b="26511"/>
        <a:stretch/>
      </xdr:blipFill>
      <xdr:spPr>
        <a:xfrm>
          <a:off x="34636" y="0"/>
          <a:ext cx="2160000" cy="911560"/>
        </a:xfrm>
        <a:prstGeom prst="rect">
          <a:avLst/>
        </a:prstGeom>
      </xdr:spPr>
    </xdr:pic>
    <xdr:clientData/>
  </xdr:twoCellAnchor>
  <xdr:twoCellAnchor editAs="oneCell">
    <xdr:from>
      <xdr:col>6</xdr:col>
      <xdr:colOff>21647</xdr:colOff>
      <xdr:row>0</xdr:row>
      <xdr:rowOff>159740</xdr:rowOff>
    </xdr:from>
    <xdr:to>
      <xdr:col>9</xdr:col>
      <xdr:colOff>34193</xdr:colOff>
      <xdr:row>3</xdr:row>
      <xdr:rowOff>180321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13488" y="159740"/>
          <a:ext cx="2160000" cy="5920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45"/>
  <sheetViews>
    <sheetView tabSelected="1" view="pageLayout" zoomScaleNormal="100" workbookViewId="0">
      <selection activeCell="D6" sqref="D6"/>
    </sheetView>
  </sheetViews>
  <sheetFormatPr baseColWidth="10" defaultRowHeight="15" x14ac:dyDescent="0.25"/>
  <cols>
    <col min="1" max="1" width="5.140625" customWidth="1"/>
    <col min="2" max="2" width="29.85546875" bestFit="1" customWidth="1"/>
    <col min="3" max="3" width="4.7109375" customWidth="1"/>
    <col min="5" max="5" width="5.140625" customWidth="1"/>
    <col min="7" max="7" width="4.5703125" customWidth="1"/>
    <col min="8" max="8" width="12.7109375" customWidth="1"/>
  </cols>
  <sheetData>
    <row r="1" spans="1:8" x14ac:dyDescent="0.25">
      <c r="A1" s="1"/>
      <c r="B1" s="1"/>
      <c r="C1" s="1"/>
      <c r="D1" s="1"/>
      <c r="E1" s="1"/>
      <c r="F1" s="1"/>
      <c r="G1" s="1"/>
      <c r="H1" s="1"/>
    </row>
    <row r="2" spans="1:8" x14ac:dyDescent="0.25">
      <c r="A2" s="1"/>
      <c r="B2" s="1"/>
      <c r="C2" s="1"/>
      <c r="D2" s="1"/>
      <c r="E2" s="1"/>
      <c r="F2" s="1"/>
      <c r="G2" s="1"/>
      <c r="H2" s="1"/>
    </row>
    <row r="3" spans="1:8" ht="56.25" customHeight="1" x14ac:dyDescent="0.25">
      <c r="A3" s="1"/>
      <c r="B3" s="1"/>
      <c r="C3" s="1"/>
      <c r="D3" s="1"/>
      <c r="E3" s="1"/>
      <c r="F3" s="1"/>
      <c r="G3" s="1"/>
      <c r="H3" s="1"/>
    </row>
    <row r="4" spans="1:8" x14ac:dyDescent="0.25">
      <c r="A4" s="1"/>
      <c r="B4" s="1"/>
      <c r="C4" s="1"/>
      <c r="D4" s="1"/>
      <c r="E4" s="1"/>
      <c r="F4" s="1"/>
      <c r="G4" s="1"/>
      <c r="H4" s="1"/>
    </row>
    <row r="5" spans="1:8" x14ac:dyDescent="0.25">
      <c r="A5" s="1"/>
      <c r="B5" s="1"/>
      <c r="C5" s="1"/>
      <c r="D5" s="1"/>
      <c r="E5" s="1"/>
      <c r="F5" s="1"/>
      <c r="G5" s="1"/>
      <c r="H5" s="1"/>
    </row>
    <row r="6" spans="1:8" x14ac:dyDescent="0.25">
      <c r="A6" s="1"/>
      <c r="B6" s="9" t="s">
        <v>43</v>
      </c>
      <c r="C6" s="1"/>
      <c r="D6" s="10">
        <v>150</v>
      </c>
      <c r="E6" s="1"/>
      <c r="F6" s="1" t="s">
        <v>45</v>
      </c>
      <c r="G6" s="1"/>
      <c r="H6" s="1"/>
    </row>
    <row r="7" spans="1:8" x14ac:dyDescent="0.25">
      <c r="A7" s="1"/>
      <c r="B7" s="9"/>
      <c r="C7" s="1"/>
      <c r="D7" s="1"/>
      <c r="E7" s="1"/>
      <c r="F7" s="1"/>
      <c r="G7" s="1"/>
      <c r="H7" s="1"/>
    </row>
    <row r="8" spans="1:8" x14ac:dyDescent="0.25">
      <c r="A8" s="1"/>
      <c r="B8" s="9" t="s">
        <v>4</v>
      </c>
      <c r="C8" s="1"/>
      <c r="D8" s="10">
        <v>20</v>
      </c>
      <c r="E8" s="1"/>
      <c r="F8" s="1"/>
      <c r="G8" s="1"/>
      <c r="H8" s="1"/>
    </row>
    <row r="9" spans="1:8" x14ac:dyDescent="0.25">
      <c r="A9" s="1"/>
      <c r="B9" s="9"/>
      <c r="C9" s="1"/>
      <c r="D9" s="1"/>
      <c r="E9" s="1"/>
      <c r="F9" s="1"/>
      <c r="G9" s="1"/>
      <c r="H9" s="1"/>
    </row>
    <row r="10" spans="1:8" x14ac:dyDescent="0.25">
      <c r="A10" s="1"/>
      <c r="B10" s="9" t="s">
        <v>54</v>
      </c>
      <c r="C10" s="1"/>
      <c r="D10" s="11">
        <v>2.2999999999999998</v>
      </c>
      <c r="E10" s="1"/>
      <c r="F10" s="1" t="s">
        <v>55</v>
      </c>
      <c r="G10" s="1"/>
      <c r="H10" s="1"/>
    </row>
    <row r="11" spans="1:8" x14ac:dyDescent="0.25">
      <c r="A11" s="1"/>
      <c r="B11" s="9"/>
      <c r="C11" s="1"/>
      <c r="D11" s="1"/>
      <c r="E11" s="1"/>
      <c r="F11" s="1"/>
      <c r="G11" s="1"/>
      <c r="H11" s="1"/>
    </row>
    <row r="12" spans="1:8" x14ac:dyDescent="0.25">
      <c r="A12" s="1"/>
      <c r="B12" s="9" t="s">
        <v>44</v>
      </c>
      <c r="C12" s="1"/>
      <c r="D12" s="11">
        <v>13.5</v>
      </c>
      <c r="E12" s="1"/>
      <c r="F12" s="1" t="s">
        <v>46</v>
      </c>
      <c r="G12" s="1"/>
      <c r="H12" s="1"/>
    </row>
    <row r="13" spans="1:8" x14ac:dyDescent="0.25">
      <c r="A13" s="1"/>
      <c r="B13" s="9"/>
      <c r="C13" s="1"/>
      <c r="D13" s="1"/>
      <c r="E13" s="1"/>
      <c r="F13" s="1"/>
      <c r="G13" s="1"/>
      <c r="H13" s="1"/>
    </row>
    <row r="14" spans="1:8" x14ac:dyDescent="0.25">
      <c r="A14" s="1"/>
      <c r="B14" s="9" t="s">
        <v>14</v>
      </c>
      <c r="C14" s="1"/>
      <c r="D14" s="1"/>
      <c r="E14" s="1"/>
      <c r="F14" s="1"/>
      <c r="G14" s="1"/>
      <c r="H14" s="1"/>
    </row>
    <row r="15" spans="1:8" x14ac:dyDescent="0.25">
      <c r="A15" s="1"/>
      <c r="B15" s="9"/>
      <c r="C15" s="1"/>
      <c r="D15" s="1"/>
      <c r="E15" s="1"/>
      <c r="F15" s="1"/>
      <c r="G15" s="1"/>
      <c r="H15" s="1"/>
    </row>
    <row r="16" spans="1:8" x14ac:dyDescent="0.25">
      <c r="A16" s="1"/>
      <c r="B16" s="9" t="s">
        <v>35</v>
      </c>
      <c r="C16" s="1"/>
      <c r="D16" s="1"/>
      <c r="E16" s="1"/>
      <c r="F16" s="1"/>
      <c r="G16" s="1"/>
      <c r="H16" s="1"/>
    </row>
    <row r="17" spans="1:8" x14ac:dyDescent="0.25">
      <c r="A17" s="1"/>
      <c r="B17" s="1"/>
      <c r="C17" s="1"/>
      <c r="D17" s="1"/>
      <c r="E17" s="1"/>
      <c r="F17" s="1"/>
      <c r="G17" s="1"/>
      <c r="H17" s="1"/>
    </row>
    <row r="18" spans="1:8" x14ac:dyDescent="0.25">
      <c r="A18" s="1"/>
      <c r="B18" s="9" t="s">
        <v>47</v>
      </c>
      <c r="C18" s="1"/>
      <c r="D18" s="12">
        <v>20</v>
      </c>
      <c r="E18" s="1"/>
      <c r="F18" s="1" t="s">
        <v>48</v>
      </c>
      <c r="G18" s="1"/>
      <c r="H18" s="1"/>
    </row>
    <row r="19" spans="1:8" x14ac:dyDescent="0.25">
      <c r="A19" s="1"/>
      <c r="B19" s="1"/>
      <c r="C19" s="1"/>
      <c r="D19" s="1"/>
      <c r="E19" s="1"/>
      <c r="F19" s="1"/>
      <c r="G19" s="1"/>
      <c r="H19" s="1"/>
    </row>
    <row r="20" spans="1:8" x14ac:dyDescent="0.25">
      <c r="A20" s="1"/>
      <c r="B20" s="9" t="s">
        <v>50</v>
      </c>
      <c r="C20" s="1"/>
      <c r="D20" s="12">
        <v>65</v>
      </c>
      <c r="E20" s="1"/>
      <c r="F20" s="1" t="s">
        <v>51</v>
      </c>
      <c r="G20" s="1"/>
      <c r="H20" s="1"/>
    </row>
    <row r="21" spans="1:8" x14ac:dyDescent="0.25">
      <c r="A21" s="1"/>
      <c r="B21" s="1"/>
      <c r="C21" s="1"/>
      <c r="D21" s="1"/>
      <c r="E21" s="1"/>
      <c r="F21" s="1"/>
      <c r="G21" s="1"/>
      <c r="H21" s="1"/>
    </row>
    <row r="22" spans="1:8" x14ac:dyDescent="0.25">
      <c r="A22" s="1"/>
      <c r="B22" s="1"/>
      <c r="C22" s="1"/>
      <c r="D22" s="1"/>
      <c r="E22" s="1"/>
      <c r="F22" s="1"/>
      <c r="G22" s="1"/>
      <c r="H22" s="1"/>
    </row>
    <row r="23" spans="1:8" x14ac:dyDescent="0.25">
      <c r="A23" s="1"/>
      <c r="B23" s="9" t="s">
        <v>49</v>
      </c>
      <c r="C23" s="1"/>
      <c r="D23" s="1"/>
      <c r="E23" s="1"/>
      <c r="F23" s="1"/>
      <c r="G23" s="1"/>
      <c r="H23" s="1"/>
    </row>
    <row r="24" spans="1:8" ht="15" customHeight="1" x14ac:dyDescent="0.25">
      <c r="A24" s="1"/>
      <c r="B24" s="25" t="s">
        <v>86</v>
      </c>
      <c r="C24" s="25"/>
      <c r="D24" s="25"/>
      <c r="E24" s="25"/>
      <c r="F24" s="25"/>
      <c r="G24" s="25"/>
      <c r="H24" s="25"/>
    </row>
    <row r="25" spans="1:8" x14ac:dyDescent="0.25">
      <c r="A25" s="1"/>
      <c r="B25" s="25"/>
      <c r="C25" s="25"/>
      <c r="D25" s="25"/>
      <c r="E25" s="25"/>
      <c r="F25" s="25"/>
      <c r="G25" s="25"/>
      <c r="H25" s="25"/>
    </row>
    <row r="26" spans="1:8" x14ac:dyDescent="0.25">
      <c r="A26" s="1"/>
      <c r="B26" s="25"/>
      <c r="C26" s="25"/>
      <c r="D26" s="25"/>
      <c r="E26" s="25"/>
      <c r="F26" s="25"/>
      <c r="G26" s="25"/>
      <c r="H26" s="25"/>
    </row>
    <row r="27" spans="1:8" x14ac:dyDescent="0.25">
      <c r="A27" s="1"/>
      <c r="B27" s="25"/>
      <c r="C27" s="25"/>
      <c r="D27" s="25"/>
      <c r="E27" s="25"/>
      <c r="F27" s="25"/>
      <c r="G27" s="25"/>
      <c r="H27" s="25"/>
    </row>
    <row r="28" spans="1:8" x14ac:dyDescent="0.25">
      <c r="A28" s="1"/>
      <c r="B28" s="25"/>
      <c r="C28" s="25"/>
      <c r="D28" s="25"/>
      <c r="E28" s="25"/>
      <c r="F28" s="25"/>
      <c r="G28" s="25"/>
      <c r="H28" s="25"/>
    </row>
    <row r="29" spans="1:8" x14ac:dyDescent="0.25">
      <c r="A29" s="1"/>
      <c r="B29" s="1"/>
      <c r="C29" s="1"/>
      <c r="D29" s="1"/>
      <c r="E29" s="1"/>
      <c r="F29" s="1"/>
      <c r="G29" s="1"/>
      <c r="H29" s="1"/>
    </row>
    <row r="30" spans="1:8" x14ac:dyDescent="0.25">
      <c r="A30" s="1"/>
      <c r="B30" s="1"/>
      <c r="C30" s="1"/>
      <c r="D30" s="1"/>
      <c r="E30" s="1"/>
      <c r="F30" s="1"/>
      <c r="G30" s="1"/>
      <c r="H30" s="1"/>
    </row>
    <row r="31" spans="1:8" x14ac:dyDescent="0.25">
      <c r="A31" s="1"/>
      <c r="B31" s="1"/>
      <c r="C31" s="1"/>
      <c r="D31" s="1"/>
      <c r="E31" s="1"/>
      <c r="F31" s="1"/>
      <c r="G31" s="1"/>
      <c r="H31" s="1"/>
    </row>
    <row r="32" spans="1:8"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row r="41" spans="1:8" x14ac:dyDescent="0.25">
      <c r="A41" s="1"/>
      <c r="B41" s="1"/>
      <c r="C41" s="1"/>
      <c r="D41" s="1"/>
      <c r="E41" s="1"/>
      <c r="F41" s="1"/>
      <c r="G41" s="1"/>
      <c r="H41" s="1"/>
    </row>
    <row r="42" spans="1:8" x14ac:dyDescent="0.25">
      <c r="A42" s="1"/>
      <c r="B42" s="1"/>
      <c r="C42" s="1"/>
      <c r="D42" s="1"/>
      <c r="E42" s="1"/>
      <c r="F42" s="1"/>
      <c r="G42" s="1"/>
      <c r="H42" s="1"/>
    </row>
    <row r="43" spans="1:8" x14ac:dyDescent="0.25">
      <c r="A43" s="1"/>
      <c r="B43" s="1"/>
      <c r="C43" s="1"/>
      <c r="D43" s="1"/>
      <c r="E43" s="1"/>
      <c r="F43" s="1"/>
      <c r="G43" s="1"/>
      <c r="H43" s="1"/>
    </row>
    <row r="44" spans="1:8" x14ac:dyDescent="0.25">
      <c r="A44" s="1"/>
      <c r="B44" s="1"/>
      <c r="C44" s="1"/>
      <c r="D44" s="1"/>
      <c r="E44" s="1"/>
      <c r="F44" s="1"/>
      <c r="G44" s="1"/>
      <c r="H44" s="1"/>
    </row>
    <row r="45" spans="1:8" x14ac:dyDescent="0.25">
      <c r="A45" s="1"/>
      <c r="B45" s="1"/>
      <c r="C45" s="1"/>
      <c r="D45" s="1"/>
      <c r="E45" s="1"/>
      <c r="F45" s="1"/>
      <c r="G45" s="1"/>
      <c r="H45" s="1"/>
    </row>
  </sheetData>
  <mergeCells count="1">
    <mergeCell ref="B24:H28"/>
  </mergeCells>
  <dataValidations count="7">
    <dataValidation type="whole" allowBlank="1" showInputMessage="1" showErrorMessage="1" sqref="D6">
      <formula1>1</formula1>
      <formula2>50000</formula2>
    </dataValidation>
    <dataValidation type="whole" allowBlank="1" showInputMessage="1" showErrorMessage="1" sqref="G9">
      <formula1>1</formula1>
      <formula2>D6</formula2>
    </dataValidation>
    <dataValidation type="whole" allowBlank="1" showInputMessage="1" showErrorMessage="1" sqref="D8">
      <formula1>1</formula1>
      <formula2>D6</formula2>
    </dataValidation>
    <dataValidation type="decimal" allowBlank="1" showInputMessage="1" showErrorMessage="1" sqref="D10">
      <formula1>1</formula1>
      <formula2>3.5</formula2>
    </dataValidation>
    <dataValidation type="decimal" allowBlank="1" showInputMessage="1" showErrorMessage="1" sqref="D12">
      <formula1>1</formula1>
      <formula2>20</formula2>
    </dataValidation>
    <dataValidation type="decimal" allowBlank="1" showInputMessage="1" showErrorMessage="1" sqref="D18">
      <formula1>1</formula1>
      <formula2>200</formula2>
    </dataValidation>
    <dataValidation type="decimal" allowBlank="1" showInputMessage="1" showErrorMessage="1" sqref="D20">
      <formula1>10</formula1>
      <formula2>150</formula2>
    </dataValidation>
  </dataValidations>
  <pageMargins left="0.7" right="0.7" top="1.0833333333333333" bottom="0.78740157499999996" header="0.3" footer="0.3"/>
  <pageSetup paperSize="9" orientation="portrait" horizontalDpi="4294967293" r:id="rId1"/>
  <headerFooter>
    <oddHeader>&amp;C&amp;20Dateneingabe</oddHeader>
    <oddFooter>&amp;Cby Thünen Institute of Farm Economics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Calc">
                <anchor moveWithCells="1" sizeWithCells="1">
                  <from>
                    <xdr:col>1</xdr:col>
                    <xdr:colOff>19050</xdr:colOff>
                    <xdr:row>29</xdr:row>
                    <xdr:rowOff>161925</xdr:rowOff>
                  </from>
                  <to>
                    <xdr:col>3</xdr:col>
                    <xdr:colOff>276225</xdr:colOff>
                    <xdr:row>32</xdr:row>
                    <xdr:rowOff>38100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3</xdr:col>
                    <xdr:colOff>0</xdr:colOff>
                    <xdr:row>14</xdr:row>
                    <xdr:rowOff>180975</xdr:rowOff>
                  </from>
                  <to>
                    <xdr:col>5</xdr:col>
                    <xdr:colOff>600075</xdr:colOff>
                    <xdr:row>16</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3</xdr:col>
                    <xdr:colOff>0</xdr:colOff>
                    <xdr:row>12</xdr:row>
                    <xdr:rowOff>152400</xdr:rowOff>
                  </from>
                  <to>
                    <xdr:col>5</xdr:col>
                    <xdr:colOff>600075</xdr:colOff>
                    <xdr:row>13</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59"/>
  <sheetViews>
    <sheetView view="pageLayout" topLeftCell="A13" zoomScale="110" zoomScaleNormal="100" zoomScalePageLayoutView="110" workbookViewId="0">
      <selection activeCell="B4" sqref="B4"/>
    </sheetView>
  </sheetViews>
  <sheetFormatPr baseColWidth="10" defaultRowHeight="15" x14ac:dyDescent="0.25"/>
  <cols>
    <col min="1" max="2" width="3.85546875" customWidth="1"/>
    <col min="3" max="3" width="29.42578125" customWidth="1"/>
    <col min="4" max="4" width="2.42578125" customWidth="1"/>
    <col min="5" max="5" width="13.85546875" customWidth="1"/>
    <col min="6" max="6" width="2.42578125" customWidth="1"/>
    <col min="7" max="7" width="13.85546875" customWidth="1"/>
    <col min="8" max="8" width="2.42578125" customWidth="1"/>
    <col min="9" max="9" width="13.85546875" customWidth="1"/>
    <col min="10" max="10" width="1.4257812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x14ac:dyDescent="0.25">
      <c r="A4" s="1"/>
      <c r="B4" s="1"/>
      <c r="C4" s="1"/>
      <c r="D4" s="1"/>
      <c r="E4" s="1"/>
      <c r="F4" s="1"/>
      <c r="G4" s="1"/>
      <c r="H4" s="1"/>
      <c r="I4" s="1"/>
      <c r="J4" s="1"/>
    </row>
    <row r="5" spans="1:10" x14ac:dyDescent="0.25">
      <c r="A5" s="1"/>
      <c r="B5" s="1"/>
      <c r="C5" s="1"/>
      <c r="D5" s="1"/>
      <c r="E5" s="1"/>
      <c r="F5" s="1"/>
      <c r="G5" s="1"/>
      <c r="H5" s="1"/>
      <c r="I5" s="1"/>
      <c r="J5" s="1"/>
    </row>
    <row r="6" spans="1:10" x14ac:dyDescent="0.25">
      <c r="A6" s="1"/>
      <c r="B6" s="1"/>
      <c r="C6" s="1"/>
      <c r="D6" s="1"/>
      <c r="E6" s="1"/>
      <c r="F6" s="1"/>
      <c r="G6" s="1"/>
      <c r="H6" s="1"/>
      <c r="I6" s="1"/>
      <c r="J6" s="1"/>
    </row>
    <row r="7" spans="1:10" x14ac:dyDescent="0.25">
      <c r="A7" s="1"/>
      <c r="B7" s="1"/>
      <c r="C7" s="1"/>
      <c r="D7" s="1"/>
      <c r="E7" s="1"/>
      <c r="F7" s="1"/>
      <c r="G7" s="1"/>
      <c r="H7" s="1"/>
      <c r="I7" s="1"/>
      <c r="J7" s="1"/>
    </row>
    <row r="8" spans="1:10" x14ac:dyDescent="0.25">
      <c r="A8" s="1"/>
      <c r="B8" s="1"/>
      <c r="C8" s="1"/>
      <c r="D8" s="1"/>
      <c r="E8" s="1"/>
      <c r="F8" s="1"/>
      <c r="G8" s="1"/>
      <c r="H8" s="1"/>
      <c r="I8" s="1"/>
      <c r="J8" s="1"/>
    </row>
    <row r="9" spans="1:10" x14ac:dyDescent="0.25">
      <c r="A9" s="1"/>
      <c r="B9" s="1"/>
      <c r="C9" s="1"/>
      <c r="D9" s="1"/>
      <c r="E9" s="1"/>
      <c r="F9" s="1"/>
      <c r="G9" s="1"/>
      <c r="H9" s="1"/>
      <c r="I9" s="1"/>
      <c r="J9" s="1"/>
    </row>
    <row r="10" spans="1:10" ht="15" customHeight="1" x14ac:dyDescent="0.25">
      <c r="A10" s="1"/>
      <c r="B10" s="1"/>
      <c r="C10" s="1"/>
      <c r="D10" s="1"/>
      <c r="E10" s="1"/>
      <c r="F10" s="1"/>
      <c r="G10" s="1"/>
      <c r="H10" s="1"/>
      <c r="I10" s="1"/>
      <c r="J10" s="1"/>
    </row>
    <row r="11" spans="1:10" ht="15" customHeight="1" x14ac:dyDescent="0.25">
      <c r="A11" s="20" t="s">
        <v>68</v>
      </c>
      <c r="B11" s="20"/>
      <c r="C11" s="21"/>
      <c r="D11" s="21"/>
      <c r="E11" s="26" t="s">
        <v>80</v>
      </c>
      <c r="F11" s="21"/>
      <c r="G11" s="28" t="s">
        <v>78</v>
      </c>
      <c r="H11" s="21"/>
      <c r="I11" s="28" t="s">
        <v>79</v>
      </c>
      <c r="J11" s="1"/>
    </row>
    <row r="12" spans="1:10" x14ac:dyDescent="0.25">
      <c r="A12" s="22"/>
      <c r="B12" s="22" t="s">
        <v>72</v>
      </c>
      <c r="C12" s="22"/>
      <c r="D12" s="23"/>
      <c r="E12" s="27"/>
      <c r="F12" s="23"/>
      <c r="G12" s="29"/>
      <c r="H12" s="23"/>
      <c r="I12" s="29"/>
      <c r="J12" s="1"/>
    </row>
    <row r="13" spans="1:10" ht="5.25" customHeight="1" x14ac:dyDescent="0.25">
      <c r="A13" s="9"/>
      <c r="B13" s="9"/>
      <c r="C13" s="1"/>
      <c r="D13" s="1"/>
      <c r="E13" s="1"/>
      <c r="F13" s="1"/>
      <c r="G13" s="1"/>
      <c r="H13" s="1"/>
      <c r="I13" s="1"/>
      <c r="J13" s="1"/>
    </row>
    <row r="14" spans="1:10" x14ac:dyDescent="0.25">
      <c r="A14" s="1"/>
      <c r="B14" s="31" t="s">
        <v>69</v>
      </c>
      <c r="C14" s="31"/>
      <c r="D14" s="31"/>
      <c r="E14" s="34">
        <v>7.2492999999999999</v>
      </c>
      <c r="F14" s="31"/>
      <c r="G14" s="34">
        <v>112.5458</v>
      </c>
      <c r="H14" s="31"/>
      <c r="I14" s="33">
        <v>16881.8678</v>
      </c>
      <c r="J14" s="1"/>
    </row>
    <row r="15" spans="1:10" ht="2.85" customHeight="1" x14ac:dyDescent="0.25">
      <c r="A15" s="1"/>
      <c r="B15" s="1"/>
      <c r="C15" s="1"/>
      <c r="D15" s="1"/>
      <c r="E15" s="1"/>
      <c r="F15" s="1"/>
      <c r="G15" s="1"/>
      <c r="H15" s="1"/>
      <c r="I15" s="19"/>
      <c r="J15" s="1"/>
    </row>
    <row r="16" spans="1:10" x14ac:dyDescent="0.25">
      <c r="A16" s="1"/>
      <c r="B16" s="31" t="s">
        <v>70</v>
      </c>
      <c r="C16" s="31"/>
      <c r="D16" s="31"/>
      <c r="E16" s="34">
        <v>3.28</v>
      </c>
      <c r="F16" s="31"/>
      <c r="G16" s="34">
        <v>50.921500000000002</v>
      </c>
      <c r="H16" s="31"/>
      <c r="I16" s="33">
        <v>7638.2290999999996</v>
      </c>
      <c r="J16" s="1"/>
    </row>
    <row r="17" spans="1:10" ht="2.85" customHeight="1" x14ac:dyDescent="0.25">
      <c r="A17" s="1"/>
      <c r="B17" s="1"/>
      <c r="C17" s="1"/>
      <c r="D17" s="1"/>
      <c r="E17" s="1"/>
      <c r="F17" s="1"/>
      <c r="G17" s="1"/>
      <c r="H17" s="1"/>
      <c r="I17" s="19"/>
      <c r="J17" s="1"/>
    </row>
    <row r="18" spans="1:10" x14ac:dyDescent="0.25">
      <c r="A18" s="1"/>
      <c r="B18" s="31" t="s">
        <v>71</v>
      </c>
      <c r="C18" s="31"/>
      <c r="D18" s="31"/>
      <c r="E18" s="34">
        <v>3.18</v>
      </c>
      <c r="F18" s="31"/>
      <c r="G18" s="34">
        <v>49.369</v>
      </c>
      <c r="H18" s="31"/>
      <c r="I18" s="33">
        <v>7405.3428000000004</v>
      </c>
      <c r="J18" s="1"/>
    </row>
    <row r="19" spans="1:10" ht="2.85" customHeight="1" x14ac:dyDescent="0.25">
      <c r="A19" s="1"/>
      <c r="B19" s="1"/>
      <c r="C19" s="1"/>
      <c r="D19" s="1"/>
      <c r="E19" s="1"/>
      <c r="F19" s="1"/>
      <c r="G19" s="1"/>
      <c r="H19" s="1"/>
      <c r="I19" s="19"/>
      <c r="J19" s="1"/>
    </row>
    <row r="20" spans="1:10" x14ac:dyDescent="0.25">
      <c r="A20" s="1"/>
      <c r="B20" s="31" t="s">
        <v>84</v>
      </c>
      <c r="C20" s="31"/>
      <c r="D20" s="31"/>
      <c r="E20" s="34">
        <v>1.5847</v>
      </c>
      <c r="F20" s="31"/>
      <c r="G20" s="34">
        <v>24.602599999999999</v>
      </c>
      <c r="H20" s="31"/>
      <c r="I20" s="33">
        <v>3690.3845000000001</v>
      </c>
      <c r="J20" s="1"/>
    </row>
    <row r="21" spans="1:10" ht="2.85" customHeight="1" x14ac:dyDescent="0.25">
      <c r="A21" s="1"/>
      <c r="B21" s="1"/>
      <c r="C21" s="1"/>
      <c r="D21" s="1"/>
      <c r="E21" s="1"/>
      <c r="F21" s="1"/>
      <c r="G21" s="1"/>
      <c r="H21" s="1"/>
      <c r="I21" s="1"/>
      <c r="J21" s="1"/>
    </row>
    <row r="22" spans="1:10" x14ac:dyDescent="0.25">
      <c r="A22" s="1"/>
      <c r="B22" s="1"/>
      <c r="C22" s="1"/>
      <c r="D22" s="1"/>
      <c r="E22" s="1"/>
      <c r="F22" s="1"/>
      <c r="G22" s="1"/>
      <c r="H22" s="1"/>
      <c r="I22" s="1"/>
      <c r="J22" s="1"/>
    </row>
    <row r="23" spans="1:10" x14ac:dyDescent="0.25">
      <c r="A23" s="20" t="s">
        <v>68</v>
      </c>
      <c r="B23" s="20"/>
      <c r="C23" s="21"/>
      <c r="D23" s="21"/>
      <c r="E23" s="26" t="s">
        <v>80</v>
      </c>
      <c r="F23" s="21"/>
      <c r="G23" s="28" t="s">
        <v>78</v>
      </c>
      <c r="H23" s="21"/>
      <c r="I23" s="28" t="s">
        <v>79</v>
      </c>
      <c r="J23" s="1"/>
    </row>
    <row r="24" spans="1:10" x14ac:dyDescent="0.25">
      <c r="A24" s="22"/>
      <c r="B24" s="22" t="s">
        <v>73</v>
      </c>
      <c r="C24" s="23"/>
      <c r="D24" s="23"/>
      <c r="E24" s="27"/>
      <c r="F24" s="23"/>
      <c r="G24" s="29"/>
      <c r="H24" s="23"/>
      <c r="I24" s="29"/>
      <c r="J24" s="1"/>
    </row>
    <row r="25" spans="1:10" ht="5.25" customHeight="1" x14ac:dyDescent="0.25">
      <c r="A25" s="1"/>
      <c r="B25" s="1"/>
      <c r="C25" s="1"/>
      <c r="D25" s="1"/>
      <c r="E25" s="1"/>
      <c r="F25" s="1"/>
      <c r="G25" s="1"/>
      <c r="H25" s="1"/>
      <c r="I25" s="1"/>
      <c r="J25" s="1"/>
    </row>
    <row r="26" spans="1:10" x14ac:dyDescent="0.25">
      <c r="A26" s="1"/>
      <c r="B26" s="1" t="s">
        <v>74</v>
      </c>
      <c r="C26" s="1"/>
      <c r="D26" s="1"/>
      <c r="E26" s="1"/>
      <c r="F26" s="1"/>
      <c r="G26" s="1"/>
      <c r="H26" s="1"/>
      <c r="I26" s="1"/>
      <c r="J26" s="1"/>
    </row>
    <row r="27" spans="1:10" x14ac:dyDescent="0.25">
      <c r="A27" s="1"/>
      <c r="B27" s="35"/>
      <c r="C27" s="31" t="s">
        <v>75</v>
      </c>
      <c r="D27" s="31"/>
      <c r="E27" s="34">
        <v>3.3027000000000002</v>
      </c>
      <c r="F27" s="31"/>
      <c r="G27" s="34">
        <v>51.274999999999999</v>
      </c>
      <c r="H27" s="31"/>
      <c r="I27" s="33">
        <v>7691.2453999999998</v>
      </c>
      <c r="J27" s="1"/>
    </row>
    <row r="28" spans="1:10" ht="2.85" customHeight="1" x14ac:dyDescent="0.25">
      <c r="A28" s="1"/>
      <c r="B28" s="1"/>
      <c r="C28" s="1"/>
      <c r="D28" s="1"/>
      <c r="E28" s="1"/>
      <c r="F28" s="1"/>
      <c r="G28" s="1"/>
      <c r="H28" s="1"/>
      <c r="I28" s="19"/>
      <c r="J28" s="1"/>
    </row>
    <row r="29" spans="1:10" x14ac:dyDescent="0.25">
      <c r="A29" s="1"/>
      <c r="B29" s="1" t="s">
        <v>70</v>
      </c>
      <c r="C29" s="1"/>
      <c r="D29" s="1"/>
      <c r="E29" s="1"/>
      <c r="F29" s="1"/>
      <c r="G29" s="1"/>
      <c r="H29" s="1"/>
      <c r="I29" s="19"/>
      <c r="J29" s="1"/>
    </row>
    <row r="30" spans="1:10" x14ac:dyDescent="0.25">
      <c r="A30" s="1"/>
      <c r="B30" s="35"/>
      <c r="C30" s="31" t="s">
        <v>76</v>
      </c>
      <c r="D30" s="31"/>
      <c r="E30" s="34">
        <v>1.4431</v>
      </c>
      <c r="F30" s="31"/>
      <c r="G30" s="34">
        <v>22.403400000000001</v>
      </c>
      <c r="H30" s="31"/>
      <c r="I30" s="33">
        <v>3360.5174000000002</v>
      </c>
      <c r="J30" s="1"/>
    </row>
    <row r="31" spans="1:10" ht="2.85" customHeight="1" x14ac:dyDescent="0.25">
      <c r="A31" s="1"/>
      <c r="B31" s="1"/>
      <c r="C31" s="1"/>
      <c r="D31" s="1"/>
      <c r="E31" s="1"/>
      <c r="F31" s="1"/>
      <c r="G31" s="1"/>
      <c r="H31" s="1"/>
      <c r="I31" s="19"/>
      <c r="J31" s="1"/>
    </row>
    <row r="32" spans="1:10" x14ac:dyDescent="0.25">
      <c r="A32" s="1"/>
      <c r="B32" s="1" t="s">
        <v>71</v>
      </c>
      <c r="C32" s="1"/>
      <c r="D32" s="1"/>
      <c r="E32" s="1"/>
      <c r="F32" s="1"/>
      <c r="G32" s="1"/>
      <c r="H32" s="1"/>
      <c r="I32" s="19"/>
      <c r="J32" s="1"/>
    </row>
    <row r="33" spans="1:10" x14ac:dyDescent="0.25">
      <c r="A33" s="1"/>
      <c r="B33" s="35"/>
      <c r="C33" s="31" t="s">
        <v>76</v>
      </c>
      <c r="D33" s="31"/>
      <c r="E33" s="34">
        <v>1.8270999999999999</v>
      </c>
      <c r="F33" s="31"/>
      <c r="G33" s="34">
        <v>28.3657</v>
      </c>
      <c r="H33" s="31"/>
      <c r="I33" s="33">
        <v>4254.8535000000002</v>
      </c>
      <c r="J33" s="1"/>
    </row>
    <row r="34" spans="1:10" ht="2.85" customHeight="1" x14ac:dyDescent="0.25">
      <c r="A34" s="1"/>
      <c r="B34" s="1"/>
      <c r="C34" s="1"/>
      <c r="D34" s="1"/>
      <c r="E34" s="1"/>
      <c r="F34" s="1"/>
      <c r="G34" s="1"/>
      <c r="H34" s="1"/>
      <c r="I34" s="19"/>
      <c r="J34" s="1"/>
    </row>
    <row r="35" spans="1:10" x14ac:dyDescent="0.25">
      <c r="A35" s="1"/>
      <c r="B35" s="1" t="s">
        <v>84</v>
      </c>
      <c r="C35" s="1"/>
      <c r="D35" s="1"/>
      <c r="E35" s="1"/>
      <c r="F35" s="1"/>
      <c r="G35" s="1"/>
      <c r="H35" s="1"/>
      <c r="I35" s="19"/>
      <c r="J35" s="1"/>
    </row>
    <row r="36" spans="1:10" x14ac:dyDescent="0.25">
      <c r="A36" s="1"/>
      <c r="B36" s="35"/>
      <c r="C36" s="31" t="s">
        <v>76</v>
      </c>
      <c r="D36" s="31"/>
      <c r="E36" s="34">
        <v>0.73280000000000001</v>
      </c>
      <c r="F36" s="31"/>
      <c r="G36" s="34">
        <v>11.3764</v>
      </c>
      <c r="H36" s="31"/>
      <c r="I36" s="33">
        <v>1706.4579000000001</v>
      </c>
      <c r="J36" s="1"/>
    </row>
    <row r="37" spans="1:10" x14ac:dyDescent="0.25">
      <c r="A37" s="1"/>
      <c r="B37" s="1"/>
      <c r="C37" s="1"/>
      <c r="D37" s="1"/>
      <c r="E37" s="1"/>
      <c r="F37" s="1"/>
      <c r="G37" s="1"/>
      <c r="H37" s="1"/>
      <c r="I37" s="1"/>
      <c r="J37" s="1"/>
    </row>
    <row r="38" spans="1:10" x14ac:dyDescent="0.25">
      <c r="A38" s="22" t="s">
        <v>77</v>
      </c>
      <c r="B38" s="22"/>
      <c r="C38" s="23"/>
      <c r="D38" s="23"/>
      <c r="E38" s="24" t="s">
        <v>83</v>
      </c>
      <c r="F38" s="24"/>
      <c r="G38" s="24" t="s">
        <v>82</v>
      </c>
      <c r="H38" s="1"/>
      <c r="I38" s="1"/>
      <c r="J38" s="1"/>
    </row>
    <row r="39" spans="1:10" ht="21.75" customHeight="1" x14ac:dyDescent="0.25">
      <c r="A39" s="9"/>
      <c r="B39" s="1" t="s">
        <v>69</v>
      </c>
      <c r="C39" s="9"/>
      <c r="D39" s="1"/>
      <c r="E39" s="18">
        <v>9.3085822034399985</v>
      </c>
      <c r="F39" s="18"/>
      <c r="G39" s="18">
        <v>53.524347669779992</v>
      </c>
      <c r="H39" s="1"/>
      <c r="I39" s="1"/>
      <c r="J39" s="1"/>
    </row>
    <row r="40" spans="1:10" x14ac:dyDescent="0.25">
      <c r="A40" s="1"/>
      <c r="B40" s="31"/>
      <c r="C40" s="31" t="s">
        <v>81</v>
      </c>
      <c r="D40" s="31"/>
      <c r="E40" s="32">
        <v>17.194534854744422</v>
      </c>
      <c r="F40" s="32"/>
      <c r="G40" s="32">
        <v>98.868575414780423</v>
      </c>
      <c r="H40" s="1"/>
      <c r="I40" s="1"/>
      <c r="J40" s="1"/>
    </row>
    <row r="41" spans="1:10" ht="2.85" customHeight="1" x14ac:dyDescent="0.25">
      <c r="A41" s="1"/>
      <c r="B41" s="1"/>
      <c r="C41" s="1"/>
      <c r="D41" s="1"/>
      <c r="E41" s="18"/>
      <c r="F41" s="18"/>
      <c r="G41" s="18"/>
      <c r="H41" s="1"/>
      <c r="I41" s="1"/>
      <c r="J41" s="1"/>
    </row>
    <row r="42" spans="1:10" x14ac:dyDescent="0.25">
      <c r="A42" s="1"/>
      <c r="B42" s="1" t="s">
        <v>70</v>
      </c>
      <c r="C42" s="1"/>
      <c r="D42" s="1"/>
      <c r="E42" s="18">
        <v>8.2224134165316549</v>
      </c>
      <c r="F42" s="18"/>
      <c r="G42" s="18">
        <v>47.27887714505701</v>
      </c>
      <c r="H42" s="1"/>
      <c r="I42" s="1"/>
      <c r="J42" s="1"/>
    </row>
    <row r="43" spans="1:10" x14ac:dyDescent="0.25">
      <c r="A43" s="1"/>
      <c r="B43" s="31"/>
      <c r="C43" s="31" t="s">
        <v>76</v>
      </c>
      <c r="D43" s="31"/>
      <c r="E43" s="32">
        <v>17.667059295187656</v>
      </c>
      <c r="F43" s="32"/>
      <c r="G43" s="32">
        <v>101.58559094732901</v>
      </c>
      <c r="H43" s="1"/>
      <c r="I43" s="1"/>
      <c r="J43" s="1"/>
    </row>
    <row r="44" spans="1:10" ht="2.85" customHeight="1" x14ac:dyDescent="0.25">
      <c r="A44" s="1"/>
      <c r="B44" s="1"/>
      <c r="C44" s="1"/>
      <c r="D44" s="1"/>
      <c r="E44" s="18"/>
      <c r="F44" s="18"/>
      <c r="G44" s="18"/>
      <c r="H44" s="1"/>
      <c r="I44" s="1"/>
      <c r="J44" s="1"/>
    </row>
    <row r="45" spans="1:10" x14ac:dyDescent="0.25">
      <c r="A45" s="1"/>
      <c r="B45" s="1" t="s">
        <v>71</v>
      </c>
      <c r="C45" s="1"/>
      <c r="D45" s="1"/>
      <c r="E45" s="18">
        <v>10.577230313841024</v>
      </c>
      <c r="F45" s="18"/>
      <c r="G45" s="18">
        <v>60.819074304585889</v>
      </c>
      <c r="H45" s="1"/>
      <c r="I45" s="1"/>
      <c r="J45" s="1"/>
    </row>
    <row r="46" spans="1:10" x14ac:dyDescent="0.25">
      <c r="A46" s="1"/>
      <c r="B46" s="31"/>
      <c r="C46" s="31" t="s">
        <v>76</v>
      </c>
      <c r="D46" s="31"/>
      <c r="E46" s="32">
        <v>17.22132353026927</v>
      </c>
      <c r="F46" s="32"/>
      <c r="G46" s="32">
        <v>99.022610299048296</v>
      </c>
      <c r="H46" s="1"/>
      <c r="I46" s="1"/>
      <c r="J46" s="1"/>
    </row>
    <row r="47" spans="1:10" ht="2.85" customHeight="1" x14ac:dyDescent="0.25">
      <c r="A47" s="1"/>
      <c r="B47" s="1"/>
      <c r="C47" s="1"/>
      <c r="D47" s="1"/>
      <c r="E47" s="18"/>
      <c r="F47" s="18"/>
      <c r="G47" s="18"/>
      <c r="H47" s="1"/>
      <c r="I47" s="1"/>
      <c r="J47" s="1"/>
    </row>
    <row r="48" spans="1:10" x14ac:dyDescent="0.25">
      <c r="A48" s="1"/>
      <c r="B48" s="1" t="s">
        <v>84</v>
      </c>
      <c r="C48" s="1"/>
      <c r="D48" s="1"/>
      <c r="E48" s="18">
        <v>7.2235360840384164</v>
      </c>
      <c r="F48" s="18"/>
      <c r="G48" s="18">
        <v>41.535332483220898</v>
      </c>
      <c r="H48" s="1"/>
      <c r="I48" s="1"/>
      <c r="J48" s="1"/>
    </row>
    <row r="49" spans="1:10" x14ac:dyDescent="0.25">
      <c r="A49" s="1"/>
      <c r="B49" s="38"/>
      <c r="C49" s="38" t="s">
        <v>76</v>
      </c>
      <c r="D49" s="38"/>
      <c r="E49" s="39">
        <v>10.972071812269578</v>
      </c>
      <c r="F49" s="39"/>
      <c r="G49" s="39">
        <v>63.089412920550068</v>
      </c>
      <c r="H49" s="1"/>
      <c r="I49" s="1"/>
      <c r="J49" s="1"/>
    </row>
    <row r="50" spans="1:10" x14ac:dyDescent="0.25">
      <c r="A50" s="1"/>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ht="15" customHeight="1" x14ac:dyDescent="0.25">
      <c r="A55" s="30" t="s">
        <v>85</v>
      </c>
      <c r="B55" s="37" t="s">
        <v>87</v>
      </c>
      <c r="C55" s="37"/>
      <c r="D55" s="37"/>
      <c r="E55" s="37"/>
      <c r="F55" s="37"/>
      <c r="G55" s="37"/>
      <c r="H55" s="37"/>
      <c r="I55" s="37"/>
      <c r="J55" s="37"/>
    </row>
    <row r="56" spans="1:10" x14ac:dyDescent="0.25">
      <c r="A56" s="1"/>
      <c r="B56" s="37"/>
      <c r="C56" s="37"/>
      <c r="D56" s="37"/>
      <c r="E56" s="37"/>
      <c r="F56" s="37"/>
      <c r="G56" s="37"/>
      <c r="H56" s="37"/>
      <c r="I56" s="37"/>
      <c r="J56" s="37"/>
    </row>
    <row r="57" spans="1:10" x14ac:dyDescent="0.25">
      <c r="A57" s="1"/>
      <c r="B57" s="37"/>
      <c r="C57" s="37"/>
      <c r="D57" s="37"/>
      <c r="E57" s="37"/>
      <c r="F57" s="37"/>
      <c r="G57" s="37"/>
      <c r="H57" s="37"/>
      <c r="I57" s="37"/>
      <c r="J57" s="37"/>
    </row>
    <row r="58" spans="1:10" ht="15" customHeight="1" x14ac:dyDescent="0.25">
      <c r="A58" s="1"/>
      <c r="B58" s="37"/>
      <c r="C58" s="37"/>
      <c r="D58" s="37"/>
      <c r="E58" s="37"/>
      <c r="F58" s="37"/>
      <c r="G58" s="37"/>
      <c r="H58" s="37"/>
      <c r="I58" s="37"/>
      <c r="J58" s="37"/>
    </row>
    <row r="59" spans="1:10" x14ac:dyDescent="0.25">
      <c r="A59" s="36"/>
      <c r="B59" s="36"/>
      <c r="C59" s="36"/>
      <c r="D59" s="36"/>
      <c r="E59" s="36"/>
      <c r="F59" s="36"/>
      <c r="G59" s="36"/>
      <c r="H59" s="36"/>
      <c r="I59" s="36"/>
      <c r="J59" s="36"/>
    </row>
  </sheetData>
  <sheetProtection selectLockedCells="1" selectUnlockedCells="1"/>
  <mergeCells count="7">
    <mergeCell ref="B55:J58"/>
    <mergeCell ref="E11:E12"/>
    <mergeCell ref="G11:G12"/>
    <mergeCell ref="I11:I12"/>
    <mergeCell ref="E23:E24"/>
    <mergeCell ref="G23:G24"/>
    <mergeCell ref="I23:I24"/>
  </mergeCells>
  <pageMargins left="0.7" right="0.7" top="0.78740157499999996" bottom="0.78740157499999996" header="0.3" footer="0.3"/>
  <pageSetup paperSize="9" orientation="portrait" horizontalDpi="4294967293" r:id="rId1"/>
  <headerFooter>
    <oddHeader>&amp;C&amp;20Ergebnisse</oddHeader>
    <oddFooter>&amp;Cby Thünen Institute of Farm Economics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Back">
                <anchor moveWithCells="1" sizeWithCells="1">
                  <from>
                    <xdr:col>0</xdr:col>
                    <xdr:colOff>0</xdr:colOff>
                    <xdr:row>51</xdr:row>
                    <xdr:rowOff>9525</xdr:rowOff>
                  </from>
                  <to>
                    <xdr:col>2</xdr:col>
                    <xdr:colOff>1457325</xdr:colOff>
                    <xdr:row>53</xdr:row>
                    <xdr:rowOff>76200</xdr:rowOff>
                  </to>
                </anchor>
              </controlPr>
            </control>
          </mc:Choice>
        </mc:AlternateContent>
        <mc:AlternateContent xmlns:mc="http://schemas.openxmlformats.org/markup-compatibility/2006">
          <mc:Choice Requires="x14">
            <control shapeId="2050" r:id="rId5" name="Button 2">
              <controlPr defaultSize="0" print="0" autoFill="0" autoPict="0" macro="[0]!Print1">
                <anchor moveWithCells="1" sizeWithCells="1">
                  <from>
                    <xdr:col>6</xdr:col>
                    <xdr:colOff>247650</xdr:colOff>
                    <xdr:row>51</xdr:row>
                    <xdr:rowOff>9525</xdr:rowOff>
                  </from>
                  <to>
                    <xdr:col>9</xdr:col>
                    <xdr:colOff>104775</xdr:colOff>
                    <xdr:row>53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47"/>
  <sheetViews>
    <sheetView workbookViewId="0">
      <selection activeCell="N8" sqref="N8"/>
    </sheetView>
  </sheetViews>
  <sheetFormatPr baseColWidth="10" defaultRowHeight="15" x14ac:dyDescent="0.25"/>
  <cols>
    <col min="1" max="1" width="30" bestFit="1" customWidth="1"/>
    <col min="2" max="2" width="9.42578125" bestFit="1" customWidth="1"/>
    <col min="3" max="3" width="12.5703125" bestFit="1" customWidth="1"/>
  </cols>
  <sheetData>
    <row r="1" spans="1:11" x14ac:dyDescent="0.25">
      <c r="C1" s="2" t="s">
        <v>0</v>
      </c>
      <c r="D1" s="2" t="s">
        <v>0</v>
      </c>
      <c r="E1" s="2" t="s">
        <v>1</v>
      </c>
      <c r="F1" s="2" t="s">
        <v>1</v>
      </c>
      <c r="G1" s="2" t="s">
        <v>1</v>
      </c>
      <c r="H1" s="2" t="s">
        <v>2</v>
      </c>
      <c r="I1" s="2"/>
      <c r="K1" s="2" t="s">
        <v>13</v>
      </c>
    </row>
    <row r="2" spans="1:11" x14ac:dyDescent="0.25">
      <c r="A2" s="3" t="s">
        <v>57</v>
      </c>
      <c r="C2" s="2">
        <v>1</v>
      </c>
      <c r="D2" s="2">
        <v>2</v>
      </c>
      <c r="E2" s="2">
        <v>3</v>
      </c>
      <c r="F2" s="2">
        <v>4</v>
      </c>
      <c r="G2" s="2">
        <v>5</v>
      </c>
      <c r="H2" s="2">
        <v>6</v>
      </c>
      <c r="I2" s="2"/>
      <c r="J2" s="2" t="s">
        <v>57</v>
      </c>
      <c r="K2" s="2">
        <f>IF(K4&lt;=C4,1,IF(K4&lt;=D4,2,IF(K4&lt;=E4,3,IF(K4&lt;=F4,4,IF(AND(K3&gt;=G3,K3&lt;=H3),5,6)))))</f>
        <v>3</v>
      </c>
    </row>
    <row r="3" spans="1:11" x14ac:dyDescent="0.25">
      <c r="A3" s="3" t="s">
        <v>3</v>
      </c>
      <c r="C3">
        <v>190</v>
      </c>
      <c r="D3">
        <v>280</v>
      </c>
      <c r="E3">
        <v>490</v>
      </c>
      <c r="F3">
        <v>648</v>
      </c>
      <c r="G3">
        <v>651</v>
      </c>
      <c r="H3">
        <v>1050</v>
      </c>
      <c r="K3" s="4">
        <f>Dateneingabe!$D$6</f>
        <v>150</v>
      </c>
    </row>
    <row r="4" spans="1:11" x14ac:dyDescent="0.25">
      <c r="A4" s="3" t="s">
        <v>4</v>
      </c>
      <c r="C4">
        <v>10</v>
      </c>
      <c r="D4">
        <v>18</v>
      </c>
      <c r="E4">
        <v>22</v>
      </c>
      <c r="F4">
        <v>33</v>
      </c>
      <c r="G4">
        <v>33</v>
      </c>
      <c r="H4">
        <v>70</v>
      </c>
      <c r="K4" s="4">
        <f>Dateneingabe!$D$8</f>
        <v>20</v>
      </c>
    </row>
    <row r="5" spans="1:11" x14ac:dyDescent="0.25">
      <c r="A5" s="3" t="s">
        <v>44</v>
      </c>
      <c r="K5" s="8">
        <f>Dateneingabe!$D$12</f>
        <v>13.5</v>
      </c>
    </row>
    <row r="6" spans="1:11" x14ac:dyDescent="0.25">
      <c r="A6" s="3" t="s">
        <v>54</v>
      </c>
      <c r="K6" s="8">
        <f>Dateneingabe!$D$10</f>
        <v>2.2999999999999998</v>
      </c>
    </row>
    <row r="7" spans="1:11" x14ac:dyDescent="0.25">
      <c r="A7" s="3" t="s">
        <v>14</v>
      </c>
      <c r="C7">
        <v>1</v>
      </c>
      <c r="D7">
        <v>1</v>
      </c>
      <c r="E7">
        <v>1</v>
      </c>
      <c r="F7">
        <v>1</v>
      </c>
      <c r="G7">
        <v>1</v>
      </c>
      <c r="H7">
        <v>1</v>
      </c>
      <c r="K7" s="4">
        <f>IF(data2!G19=0,1,IF(data2!G19&gt;4,4,data2!G19))</f>
        <v>3</v>
      </c>
    </row>
    <row r="8" spans="1:11" x14ac:dyDescent="0.25">
      <c r="A8" s="3" t="s">
        <v>52</v>
      </c>
      <c r="K8" s="8">
        <f>Dateneingabe!$D$18</f>
        <v>20</v>
      </c>
    </row>
    <row r="9" spans="1:11" x14ac:dyDescent="0.25">
      <c r="A9" s="3" t="s">
        <v>50</v>
      </c>
      <c r="K9" s="8">
        <f>Dateneingabe!$D$20</f>
        <v>65</v>
      </c>
    </row>
    <row r="11" spans="1:11" x14ac:dyDescent="0.25">
      <c r="A11" s="3" t="s">
        <v>56</v>
      </c>
      <c r="B11" s="3"/>
    </row>
    <row r="12" spans="1:11" x14ac:dyDescent="0.25">
      <c r="A12" t="s">
        <v>5</v>
      </c>
      <c r="B12" t="s">
        <v>59</v>
      </c>
      <c r="C12" s="15">
        <v>60.583644189383065</v>
      </c>
      <c r="D12" s="15">
        <v>87.76406226687223</v>
      </c>
      <c r="E12" s="15">
        <v>119.12290992191964</v>
      </c>
      <c r="F12" s="15">
        <v>111.00884493375629</v>
      </c>
      <c r="G12" s="15">
        <v>123.78058392986409</v>
      </c>
      <c r="H12" s="15">
        <v>170.0105207785376</v>
      </c>
      <c r="I12" s="15">
        <v>1</v>
      </c>
      <c r="J12">
        <f>INDEX($C$12:$H$19,I12,$K$2)</f>
        <v>119.12290992191964</v>
      </c>
      <c r="K12" s="4">
        <f>(($K$3*$K$6)/(52/$K$7))*(($K$5/2))</f>
        <v>134.35096153846155</v>
      </c>
    </row>
    <row r="13" spans="1:11" x14ac:dyDescent="0.25">
      <c r="A13" t="s">
        <v>5</v>
      </c>
      <c r="B13" t="s">
        <v>59</v>
      </c>
      <c r="C13" s="15">
        <v>692.24262295081974</v>
      </c>
      <c r="D13" s="15">
        <v>814.33871712044299</v>
      </c>
      <c r="E13" s="15">
        <v>402.26006430868159</v>
      </c>
      <c r="F13" s="15">
        <v>342.87976945244947</v>
      </c>
      <c r="G13" s="15">
        <v>370.56681916686733</v>
      </c>
      <c r="H13" s="15">
        <v>489.86737400530501</v>
      </c>
      <c r="I13" s="15">
        <v>2</v>
      </c>
      <c r="J13">
        <f t="shared" ref="J13:J19" si="0">INDEX($C$12:$H$19,I13,$K$2)</f>
        <v>402.26006430868159</v>
      </c>
      <c r="K13" s="4">
        <f t="shared" ref="K13:K19" si="1">(($K$3*$K$6)/(52/$K$7))*(($K$5/2))</f>
        <v>134.35096153846155</v>
      </c>
    </row>
    <row r="14" spans="1:11" x14ac:dyDescent="0.25">
      <c r="A14" t="s">
        <v>6</v>
      </c>
      <c r="B14" t="s">
        <v>59</v>
      </c>
      <c r="C14" s="15">
        <v>534.56657914478569</v>
      </c>
      <c r="D14" s="15">
        <v>455.07074089577253</v>
      </c>
      <c r="E14" s="15">
        <v>300.17006846247455</v>
      </c>
      <c r="F14" s="15">
        <v>531.91886824612232</v>
      </c>
      <c r="G14" s="15">
        <v>815.12093463845918</v>
      </c>
      <c r="H14" s="15">
        <v>631.95101212995837</v>
      </c>
      <c r="I14" s="15">
        <v>3</v>
      </c>
      <c r="J14">
        <f t="shared" si="0"/>
        <v>300.17006846247455</v>
      </c>
      <c r="K14" s="4">
        <f t="shared" si="1"/>
        <v>134.35096153846155</v>
      </c>
    </row>
    <row r="15" spans="1:11" x14ac:dyDescent="0.25">
      <c r="A15" t="s">
        <v>7</v>
      </c>
      <c r="B15" t="s">
        <v>59</v>
      </c>
      <c r="C15" s="15">
        <v>0</v>
      </c>
      <c r="D15" s="15">
        <v>0</v>
      </c>
      <c r="E15" s="15">
        <v>0</v>
      </c>
      <c r="F15" s="15">
        <v>0</v>
      </c>
      <c r="G15" s="15">
        <v>0</v>
      </c>
      <c r="H15" s="15">
        <v>0</v>
      </c>
      <c r="I15" s="15">
        <v>4</v>
      </c>
      <c r="J15">
        <f t="shared" si="0"/>
        <v>0</v>
      </c>
      <c r="K15" s="4">
        <f t="shared" si="1"/>
        <v>134.35096153846155</v>
      </c>
    </row>
    <row r="16" spans="1:11" x14ac:dyDescent="0.25">
      <c r="A16" t="s">
        <v>8</v>
      </c>
      <c r="B16" t="s">
        <v>59</v>
      </c>
      <c r="C16" s="15">
        <v>376.41368735372481</v>
      </c>
      <c r="D16" s="15">
        <v>304.93205140978404</v>
      </c>
      <c r="E16" s="15">
        <v>426.69479606188463</v>
      </c>
      <c r="F16" s="15">
        <v>438.69172168613511</v>
      </c>
      <c r="G16" s="15">
        <v>479.6212804328224</v>
      </c>
      <c r="H16" s="15">
        <v>566.04999664901811</v>
      </c>
      <c r="I16" s="15">
        <v>5</v>
      </c>
      <c r="J16">
        <f t="shared" si="0"/>
        <v>426.69479606188463</v>
      </c>
      <c r="K16" s="4">
        <f t="shared" si="1"/>
        <v>134.35096153846155</v>
      </c>
    </row>
    <row r="17" spans="1:12" x14ac:dyDescent="0.25">
      <c r="A17" t="s">
        <v>9</v>
      </c>
      <c r="B17" t="s">
        <v>59</v>
      </c>
      <c r="C17" s="15">
        <v>0</v>
      </c>
      <c r="D17" s="15">
        <v>0</v>
      </c>
      <c r="E17" s="15">
        <v>0</v>
      </c>
      <c r="F17" s="15">
        <v>0</v>
      </c>
      <c r="G17" s="15">
        <v>0</v>
      </c>
      <c r="H17" s="15">
        <v>0</v>
      </c>
      <c r="I17" s="15">
        <v>6</v>
      </c>
      <c r="J17">
        <f t="shared" si="0"/>
        <v>0</v>
      </c>
      <c r="K17" s="4">
        <f t="shared" si="1"/>
        <v>134.35096153846155</v>
      </c>
    </row>
    <row r="18" spans="1:12" x14ac:dyDescent="0.25">
      <c r="A18" t="s">
        <v>10</v>
      </c>
      <c r="B18" t="s">
        <v>59</v>
      </c>
      <c r="C18" s="15">
        <v>713.62307692307695</v>
      </c>
      <c r="D18" s="15">
        <v>769.89545454545453</v>
      </c>
      <c r="E18" s="15">
        <v>756.29531250000002</v>
      </c>
      <c r="F18" s="15">
        <v>1004.7115384615386</v>
      </c>
      <c r="G18" s="15">
        <v>1273.3363636363636</v>
      </c>
      <c r="H18" s="15">
        <v>918.89209138840067</v>
      </c>
      <c r="I18" s="15">
        <v>7</v>
      </c>
      <c r="J18">
        <f t="shared" si="0"/>
        <v>756.29531250000002</v>
      </c>
      <c r="K18" s="4">
        <f t="shared" si="1"/>
        <v>134.35096153846155</v>
      </c>
    </row>
    <row r="19" spans="1:12" x14ac:dyDescent="0.25">
      <c r="A19" t="s">
        <v>11</v>
      </c>
      <c r="B19" t="s">
        <v>59</v>
      </c>
      <c r="C19" s="15">
        <v>0</v>
      </c>
      <c r="D19" s="15">
        <v>0</v>
      </c>
      <c r="E19" s="15">
        <v>0</v>
      </c>
      <c r="F19" s="15">
        <v>0</v>
      </c>
      <c r="G19" s="15">
        <v>0</v>
      </c>
      <c r="H19" s="15">
        <v>0</v>
      </c>
      <c r="I19" s="15">
        <v>8</v>
      </c>
      <c r="J19">
        <f t="shared" si="0"/>
        <v>0</v>
      </c>
      <c r="K19" s="4">
        <f t="shared" si="1"/>
        <v>134.35096153846155</v>
      </c>
    </row>
    <row r="21" spans="1:12" x14ac:dyDescent="0.25">
      <c r="A21" s="3" t="s">
        <v>12</v>
      </c>
      <c r="B21" s="3"/>
      <c r="L21" t="s">
        <v>61</v>
      </c>
    </row>
    <row r="22" spans="1:12" x14ac:dyDescent="0.25">
      <c r="A22" t="s">
        <v>5</v>
      </c>
      <c r="B22" t="s">
        <v>36</v>
      </c>
      <c r="C22" s="13">
        <v>11.40218221603342</v>
      </c>
      <c r="D22" s="13">
        <v>8.0610522182025903</v>
      </c>
      <c r="E22" s="13">
        <v>5.9628186393790452</v>
      </c>
      <c r="F22" s="13">
        <v>6.6456126346705089</v>
      </c>
      <c r="G22" s="13">
        <v>5.6015096392118329</v>
      </c>
      <c r="H22" s="13">
        <v>4.1750810363872652</v>
      </c>
      <c r="I22">
        <f>IF(K12&lt;J12,1,IF(K12&lt;J12*2,2,IF(K12&lt;J12*3,3,4)))</f>
        <v>2</v>
      </c>
      <c r="J22" s="13">
        <f>INDEX($C$22:$H$29,I12,$K$2)</f>
        <v>5.9628186393790452</v>
      </c>
      <c r="K22" s="16">
        <f>(($K$31*3.2)*I22)/(K12/I22)+J22+L22</f>
        <v>6.7896428821788453</v>
      </c>
      <c r="L22" s="17">
        <f>20.5/($K$3*$K$6*$K$5*0.5)</f>
        <v>8.8030059044551801E-3</v>
      </c>
    </row>
    <row r="23" spans="1:12" x14ac:dyDescent="0.25">
      <c r="A23" t="s">
        <v>5</v>
      </c>
      <c r="B23" t="s">
        <v>36</v>
      </c>
      <c r="C23" s="13">
        <v>1.9134215237716328</v>
      </c>
      <c r="D23" s="13">
        <v>1.6563492479055602</v>
      </c>
      <c r="E23" s="13">
        <v>2.240314409260602</v>
      </c>
      <c r="F23" s="13">
        <v>2.8077679275920988</v>
      </c>
      <c r="G23" s="13">
        <v>2.2119566672124877</v>
      </c>
      <c r="H23" s="13">
        <v>1.7554903931124111</v>
      </c>
      <c r="I23">
        <f t="shared" ref="I23:I29" si="2">IF(K13&lt;J13,1,IF(K13&lt;J13*2,2,IF(K13&lt;J13*3,3,4)))</f>
        <v>1</v>
      </c>
      <c r="J23" s="13">
        <f t="shared" ref="J23:J29" si="3">INDEX($C$22:$H$29,I13,$K$2)</f>
        <v>2.240314409260602</v>
      </c>
      <c r="K23" s="16">
        <f>(($K$31*3.2)*I23)/(K13/I23)+J23+L23</f>
        <v>2.4536227243888931</v>
      </c>
      <c r="L23" s="17">
        <f>20.5/($K$3*$K$6*$K$5*0.5)</f>
        <v>8.8030059044551801E-3</v>
      </c>
    </row>
    <row r="24" spans="1:12" x14ac:dyDescent="0.25">
      <c r="A24" t="s">
        <v>6</v>
      </c>
      <c r="B24" t="s">
        <v>36</v>
      </c>
      <c r="C24" s="13">
        <v>1.376011065535077</v>
      </c>
      <c r="D24" s="13">
        <v>1.7895306999583456</v>
      </c>
      <c r="E24" s="13">
        <v>2.3969772980702588</v>
      </c>
      <c r="F24" s="13">
        <v>1.3552021624143213</v>
      </c>
      <c r="G24" s="13">
        <v>0.9455362181332142</v>
      </c>
      <c r="H24" s="13">
        <v>1.202193386785267</v>
      </c>
      <c r="I24">
        <f t="shared" si="2"/>
        <v>1</v>
      </c>
      <c r="J24" s="13">
        <f t="shared" si="3"/>
        <v>2.3969772980702588</v>
      </c>
      <c r="K24" s="16">
        <f>(($K$31*3.2)*I24)/(K14/I24)+J24+L24</f>
        <v>2.6451684794330057</v>
      </c>
      <c r="L24" s="17">
        <v>4.3685872138910807E-2</v>
      </c>
    </row>
    <row r="25" spans="1:12" x14ac:dyDescent="0.25">
      <c r="A25" t="s">
        <v>7</v>
      </c>
      <c r="B25" t="s">
        <v>36</v>
      </c>
      <c r="C25" s="13">
        <v>0.19748621086142473</v>
      </c>
      <c r="D25" s="13">
        <v>0.40513055425815758</v>
      </c>
      <c r="E25" s="13">
        <v>0.29816710281336967</v>
      </c>
      <c r="F25" s="13">
        <v>0.17081101254352013</v>
      </c>
      <c r="G25" s="13">
        <v>0.17264476948034432</v>
      </c>
      <c r="H25" s="13">
        <v>0.20528067059763494</v>
      </c>
      <c r="I25">
        <f t="shared" si="2"/>
        <v>4</v>
      </c>
      <c r="J25" s="13">
        <f t="shared" si="3"/>
        <v>0.29816710281336967</v>
      </c>
      <c r="K25" s="16">
        <f>+J25+L25</f>
        <v>0.34185297495228045</v>
      </c>
      <c r="L25" s="17">
        <v>4.3685872138910807E-2</v>
      </c>
    </row>
    <row r="26" spans="1:12" x14ac:dyDescent="0.25">
      <c r="A26" t="s">
        <v>8</v>
      </c>
      <c r="B26" t="s">
        <v>36</v>
      </c>
      <c r="C26" s="13">
        <v>2.0722818470984277</v>
      </c>
      <c r="D26" s="13">
        <v>2.659105747686723</v>
      </c>
      <c r="E26" s="13">
        <v>1.9652754253955476</v>
      </c>
      <c r="F26" s="13">
        <v>1.8326781460633088</v>
      </c>
      <c r="G26" s="13">
        <v>1.6947242762717356</v>
      </c>
      <c r="H26" s="13">
        <v>1.4808757692878485</v>
      </c>
      <c r="I26">
        <f t="shared" si="2"/>
        <v>1</v>
      </c>
      <c r="J26" s="13">
        <f t="shared" si="3"/>
        <v>1.9652754253955476</v>
      </c>
      <c r="K26" s="16">
        <f>(($K$31*3.2)*I26)/(K16/I26)+J26+L26</f>
        <v>2.3997807346193838</v>
      </c>
      <c r="L26" s="17">
        <v>0.23</v>
      </c>
    </row>
    <row r="27" spans="1:12" x14ac:dyDescent="0.25">
      <c r="A27" t="s">
        <v>9</v>
      </c>
      <c r="B27" t="s">
        <v>36</v>
      </c>
      <c r="C27" s="13">
        <v>0.39859138055602972</v>
      </c>
      <c r="D27" s="13">
        <v>0.5930717014546586</v>
      </c>
      <c r="E27" s="13">
        <v>0.48881026618927115</v>
      </c>
      <c r="F27" s="13">
        <v>0.3965899573494639</v>
      </c>
      <c r="G27" s="13">
        <v>0.38118789725312308</v>
      </c>
      <c r="H27" s="13">
        <v>0.3678998771766181</v>
      </c>
      <c r="I27">
        <f t="shared" si="2"/>
        <v>4</v>
      </c>
      <c r="J27" s="13">
        <f t="shared" si="3"/>
        <v>0.48881026618927115</v>
      </c>
      <c r="K27" s="16">
        <f>+J27+L27</f>
        <v>0.71881026618927113</v>
      </c>
      <c r="L27" s="17">
        <v>0.23</v>
      </c>
    </row>
    <row r="28" spans="1:12" x14ac:dyDescent="0.25">
      <c r="A28" t="s">
        <v>10</v>
      </c>
      <c r="B28" t="s">
        <v>36</v>
      </c>
      <c r="C28" s="13">
        <v>1.0138687894564753</v>
      </c>
      <c r="D28" s="13">
        <v>1.1413876051648095</v>
      </c>
      <c r="E28" s="13">
        <v>1.0234830274632305</v>
      </c>
      <c r="F28" s="13">
        <v>0.80618263795578504</v>
      </c>
      <c r="G28" s="13">
        <v>0.74998291246332094</v>
      </c>
      <c r="H28" s="13">
        <v>0.73463979018057957</v>
      </c>
      <c r="I28">
        <f t="shared" si="2"/>
        <v>1</v>
      </c>
      <c r="J28" s="13">
        <f t="shared" si="3"/>
        <v>1.0234830274632305</v>
      </c>
      <c r="K28" s="16">
        <f>(($K$31*3.2)*I28)/(K18/I28)+J28</f>
        <v>1.2279883366870668</v>
      </c>
    </row>
    <row r="29" spans="1:12" x14ac:dyDescent="0.25">
      <c r="A29" t="s">
        <v>11</v>
      </c>
      <c r="B29" t="s">
        <v>36</v>
      </c>
      <c r="C29" s="13">
        <v>0.12949040971855433</v>
      </c>
      <c r="D29" s="13">
        <v>0.32468132272976818</v>
      </c>
      <c r="E29" s="13">
        <v>0.19094777647620267</v>
      </c>
      <c r="F29" s="13">
        <v>0.17482243123743876</v>
      </c>
      <c r="G29" s="13">
        <v>0.25345749962517922</v>
      </c>
      <c r="H29" s="13">
        <v>4.6764653621232534E-2</v>
      </c>
      <c r="I29">
        <f t="shared" si="2"/>
        <v>4</v>
      </c>
      <c r="J29" s="13">
        <f t="shared" si="3"/>
        <v>0.19094777647620267</v>
      </c>
      <c r="K29" s="16">
        <f>+J29</f>
        <v>0.19094777647620267</v>
      </c>
    </row>
    <row r="31" spans="1:12" x14ac:dyDescent="0.25">
      <c r="A31" s="3" t="s">
        <v>15</v>
      </c>
      <c r="B31" s="3" t="s">
        <v>37</v>
      </c>
      <c r="K31" s="8">
        <f>INDEX(data2!A1:E16,data2!G1,5)</f>
        <v>8.586089041857127</v>
      </c>
    </row>
    <row r="32" spans="1:12" x14ac:dyDescent="0.25">
      <c r="A32" s="3"/>
    </row>
    <row r="33" spans="1:11" x14ac:dyDescent="0.25">
      <c r="A33" s="3" t="s">
        <v>53</v>
      </c>
    </row>
    <row r="34" spans="1:11" x14ac:dyDescent="0.25">
      <c r="A34" t="s">
        <v>6</v>
      </c>
      <c r="B34" t="s">
        <v>36</v>
      </c>
      <c r="C34" s="13">
        <v>0.14502562209256831</v>
      </c>
      <c r="D34" s="13">
        <v>0.41799966166375224</v>
      </c>
      <c r="E34" s="13">
        <v>0.2287559828518555</v>
      </c>
      <c r="F34" s="13">
        <v>0.17880222782303956</v>
      </c>
      <c r="G34" s="13">
        <v>0.17371391967553862</v>
      </c>
      <c r="H34" s="13">
        <v>0.11458954388557974</v>
      </c>
      <c r="I34">
        <v>1</v>
      </c>
      <c r="J34" s="13">
        <f>INDEX($C$34:$H$37,I34,$K$2)</f>
        <v>0.2287559828518555</v>
      </c>
      <c r="K34" s="16">
        <f>J34</f>
        <v>0.2287559828518555</v>
      </c>
    </row>
    <row r="35" spans="1:11" x14ac:dyDescent="0.25">
      <c r="A35" t="s">
        <v>7</v>
      </c>
      <c r="B35" t="s">
        <v>36</v>
      </c>
      <c r="C35" s="13">
        <v>0.14502553197385692</v>
      </c>
      <c r="D35" s="13">
        <v>0.41799958502882051</v>
      </c>
      <c r="E35" s="13">
        <v>0.2287559828518555</v>
      </c>
      <c r="F35" s="13">
        <v>0.17880217566736201</v>
      </c>
      <c r="G35" s="13">
        <v>0.17371391967553862</v>
      </c>
      <c r="H35" s="13">
        <v>0.11458954388557974</v>
      </c>
      <c r="I35">
        <v>2</v>
      </c>
      <c r="J35" s="13">
        <f t="shared" ref="J35:J37" si="4">INDEX($C$34:$H$37,I35,$K$2)</f>
        <v>0.2287559828518555</v>
      </c>
      <c r="K35" s="16">
        <f t="shared" ref="K35:K37" si="5">J35</f>
        <v>0.2287559828518555</v>
      </c>
    </row>
    <row r="36" spans="1:11" x14ac:dyDescent="0.25">
      <c r="A36" t="s">
        <v>8</v>
      </c>
      <c r="B36" t="s">
        <v>36</v>
      </c>
      <c r="C36" s="13">
        <v>0.1634715585651727</v>
      </c>
      <c r="D36" s="13">
        <v>0.47116534226419615</v>
      </c>
      <c r="E36" s="13">
        <v>0.25785160844494603</v>
      </c>
      <c r="F36" s="13">
        <v>0.2015442273112843</v>
      </c>
      <c r="G36" s="13">
        <v>0.19580870864751088</v>
      </c>
      <c r="H36" s="13">
        <v>0.12916426418016247</v>
      </c>
      <c r="I36">
        <v>3</v>
      </c>
      <c r="J36" s="13">
        <f t="shared" si="4"/>
        <v>0.25785160844494603</v>
      </c>
      <c r="K36" s="16">
        <f t="shared" si="5"/>
        <v>0.25785160844494603</v>
      </c>
    </row>
    <row r="37" spans="1:11" x14ac:dyDescent="0.25">
      <c r="A37" t="s">
        <v>9</v>
      </c>
      <c r="B37" t="s">
        <v>36</v>
      </c>
      <c r="C37" s="13">
        <v>0.16347144387947554</v>
      </c>
      <c r="D37" s="13">
        <v>0.47116523534347499</v>
      </c>
      <c r="E37" s="13">
        <v>0.25785160844494603</v>
      </c>
      <c r="F37" s="13">
        <v>0.20154416585543988</v>
      </c>
      <c r="G37" s="13">
        <v>0.19580870864751088</v>
      </c>
      <c r="H37" s="13">
        <v>0.12916426418016247</v>
      </c>
      <c r="I37">
        <v>4</v>
      </c>
      <c r="J37" s="13">
        <f t="shared" si="4"/>
        <v>0.25785160844494603</v>
      </c>
      <c r="K37" s="16">
        <f t="shared" si="5"/>
        <v>0.25785160844494603</v>
      </c>
    </row>
    <row r="38" spans="1:11" x14ac:dyDescent="0.25">
      <c r="E38" s="13"/>
    </row>
    <row r="39" spans="1:11" x14ac:dyDescent="0.25">
      <c r="A39" s="3" t="s">
        <v>58</v>
      </c>
    </row>
    <row r="40" spans="1:11" x14ac:dyDescent="0.25">
      <c r="A40" t="s">
        <v>5</v>
      </c>
      <c r="B40" t="s">
        <v>60</v>
      </c>
      <c r="C40" s="13">
        <v>0.64848510851857522</v>
      </c>
      <c r="D40" s="13">
        <v>0.81739779956413194</v>
      </c>
      <c r="E40" s="13">
        <v>1.3790492153244442</v>
      </c>
      <c r="F40" s="13">
        <v>1.1257412695242881</v>
      </c>
      <c r="G40" s="13">
        <v>0.49025237841920616</v>
      </c>
      <c r="H40" s="13">
        <v>0.57605577621908699</v>
      </c>
      <c r="I40">
        <v>1</v>
      </c>
      <c r="J40" s="13">
        <f>INDEX($C$40:$H$47,I40,$K$2)</f>
        <v>1.3790492153244442</v>
      </c>
      <c r="K40" s="16">
        <f>($K$8/60)*J40</f>
        <v>0.45968307177481471</v>
      </c>
    </row>
    <row r="41" spans="1:11" x14ac:dyDescent="0.25">
      <c r="A41" t="s">
        <v>5</v>
      </c>
      <c r="B41" t="s">
        <v>60</v>
      </c>
      <c r="C41" s="13">
        <v>6.4142702490331169</v>
      </c>
      <c r="D41" s="13">
        <v>4.3464330239071574</v>
      </c>
      <c r="E41" s="13">
        <v>2.5473384969991737</v>
      </c>
      <c r="F41" s="13">
        <v>2.6139274627829758</v>
      </c>
      <c r="G41" s="13">
        <v>2.2834238706112453</v>
      </c>
      <c r="H41" s="13">
        <v>1.6322622880572057</v>
      </c>
      <c r="I41">
        <v>2</v>
      </c>
      <c r="J41" s="13">
        <f t="shared" ref="J41:J47" si="6">INDEX($C$40:$H$47,I41,$K$2)</f>
        <v>2.5473384969991737</v>
      </c>
      <c r="K41" s="16">
        <f t="shared" ref="K41:K47" si="7">($K$8/60)*J41</f>
        <v>0.8491128323330579</v>
      </c>
    </row>
    <row r="42" spans="1:11" x14ac:dyDescent="0.25">
      <c r="A42" t="s">
        <v>6</v>
      </c>
      <c r="B42" t="s">
        <v>60</v>
      </c>
      <c r="C42" s="13">
        <v>0.92390604800573051</v>
      </c>
      <c r="D42" s="13">
        <v>1.2392244187197881</v>
      </c>
      <c r="E42" s="13">
        <v>1.2181353209676526</v>
      </c>
      <c r="F42" s="13">
        <v>0.87378857658481168</v>
      </c>
      <c r="G42" s="13">
        <v>0.65842731718365921</v>
      </c>
      <c r="H42" s="13">
        <v>0.76847119571770939</v>
      </c>
      <c r="I42">
        <v>3</v>
      </c>
      <c r="J42" s="13">
        <f t="shared" si="6"/>
        <v>1.2181353209676526</v>
      </c>
      <c r="K42" s="16">
        <f t="shared" si="7"/>
        <v>0.40604510698921753</v>
      </c>
    </row>
    <row r="43" spans="1:11" x14ac:dyDescent="0.25">
      <c r="A43" t="s">
        <v>7</v>
      </c>
      <c r="B43" t="s">
        <v>60</v>
      </c>
      <c r="C43" s="13">
        <v>1.7095892844548319</v>
      </c>
      <c r="D43" s="13">
        <v>2.1621578491865803</v>
      </c>
      <c r="E43" s="13">
        <v>2.6173421178055785</v>
      </c>
      <c r="F43" s="13">
        <v>1.6633826764986792</v>
      </c>
      <c r="G43" s="13">
        <v>1.1736882829522393</v>
      </c>
      <c r="H43" s="13">
        <v>1.4330796731761308</v>
      </c>
      <c r="I43">
        <v>4</v>
      </c>
      <c r="J43" s="13">
        <f t="shared" si="6"/>
        <v>2.6173421178055785</v>
      </c>
      <c r="K43" s="16">
        <f t="shared" si="7"/>
        <v>0.87244737260185945</v>
      </c>
    </row>
    <row r="44" spans="1:11" x14ac:dyDescent="0.25">
      <c r="A44" t="s">
        <v>8</v>
      </c>
      <c r="B44" t="s">
        <v>60</v>
      </c>
      <c r="C44" s="13">
        <v>1.0864615992546074</v>
      </c>
      <c r="D44" s="13">
        <v>1.4029091863649508</v>
      </c>
      <c r="E44" s="13">
        <v>1.5669970835320037</v>
      </c>
      <c r="F44" s="13">
        <v>1.3283177181294579</v>
      </c>
      <c r="G44" s="13">
        <v>1.0593476049059805</v>
      </c>
      <c r="H44" s="13">
        <v>1.0036404925741271</v>
      </c>
      <c r="I44">
        <v>5</v>
      </c>
      <c r="J44" s="13">
        <f t="shared" si="6"/>
        <v>1.5669970835320037</v>
      </c>
      <c r="K44" s="16">
        <f t="shared" si="7"/>
        <v>0.5223323611773345</v>
      </c>
    </row>
    <row r="45" spans="1:11" x14ac:dyDescent="0.25">
      <c r="A45" t="s">
        <v>9</v>
      </c>
      <c r="B45" t="s">
        <v>60</v>
      </c>
      <c r="C45" s="13">
        <v>2.2022552436162059</v>
      </c>
      <c r="D45" s="13">
        <v>2.7802652171863271</v>
      </c>
      <c r="E45" s="13">
        <v>2.5513071896695214</v>
      </c>
      <c r="F45" s="13">
        <v>2.285709843938688</v>
      </c>
      <c r="G45" s="13">
        <v>1.9350385242517221</v>
      </c>
      <c r="H45" s="13">
        <v>1.7456244206482809</v>
      </c>
      <c r="I45">
        <v>6</v>
      </c>
      <c r="J45" s="13">
        <f t="shared" si="6"/>
        <v>2.5513071896695214</v>
      </c>
      <c r="K45" s="16">
        <f t="shared" si="7"/>
        <v>0.8504357298898404</v>
      </c>
    </row>
    <row r="46" spans="1:11" x14ac:dyDescent="0.25">
      <c r="A46" t="s">
        <v>10</v>
      </c>
      <c r="B46" t="s">
        <v>60</v>
      </c>
      <c r="C46" s="13">
        <v>0.48660828550842206</v>
      </c>
      <c r="D46" s="13">
        <v>0.71249866922176075</v>
      </c>
      <c r="E46" s="13">
        <v>1.0701534939316173</v>
      </c>
      <c r="F46" s="13">
        <v>0.81837418286292507</v>
      </c>
      <c r="G46" s="13">
        <v>0.1877761105175467</v>
      </c>
      <c r="H46" s="13">
        <v>0.48633872340116208</v>
      </c>
      <c r="I46">
        <v>7</v>
      </c>
      <c r="J46" s="13">
        <f t="shared" si="6"/>
        <v>1.0701534939316173</v>
      </c>
      <c r="K46" s="16">
        <f t="shared" si="7"/>
        <v>0.35671783131053908</v>
      </c>
    </row>
    <row r="47" spans="1:11" x14ac:dyDescent="0.25">
      <c r="A47" t="s">
        <v>11</v>
      </c>
      <c r="B47" t="s">
        <v>60</v>
      </c>
      <c r="C47" s="13">
        <v>1.0751542750956853</v>
      </c>
      <c r="D47" s="13">
        <v>1.2580272829060273</v>
      </c>
      <c r="E47" s="13">
        <v>1.6254921203362336</v>
      </c>
      <c r="F47" s="13">
        <v>1.2364046163972344</v>
      </c>
      <c r="G47" s="13">
        <v>0.51761825749006707</v>
      </c>
      <c r="H47" s="13">
        <v>0.94341089099964548</v>
      </c>
      <c r="I47">
        <v>8</v>
      </c>
      <c r="J47" s="13">
        <f t="shared" si="6"/>
        <v>1.6254921203362336</v>
      </c>
      <c r="K47" s="16">
        <f t="shared" si="7"/>
        <v>0.54183070677874445</v>
      </c>
    </row>
  </sheetData>
  <sheetProtection sheet="1" objects="1" scenarios="1" selectLockedCells="1" selectUn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19"/>
  <sheetViews>
    <sheetView workbookViewId="0">
      <selection activeCell="D22" sqref="D22"/>
    </sheetView>
  </sheetViews>
  <sheetFormatPr baseColWidth="10" defaultRowHeight="15" x14ac:dyDescent="0.25"/>
  <cols>
    <col min="1" max="1" width="19.7109375" bestFit="1" customWidth="1"/>
    <col min="2" max="2" width="9.140625" customWidth="1"/>
    <col min="3" max="3" width="2.5703125" customWidth="1"/>
    <col min="4" max="4" width="13.140625" customWidth="1"/>
    <col min="5" max="5" width="13.5703125" customWidth="1"/>
  </cols>
  <sheetData>
    <row r="1" spans="1:6" x14ac:dyDescent="0.25">
      <c r="A1" s="3" t="s">
        <v>62</v>
      </c>
      <c r="D1" t="s">
        <v>63</v>
      </c>
      <c r="E1" t="s">
        <v>55</v>
      </c>
      <c r="F1" t="s">
        <v>64</v>
      </c>
    </row>
    <row r="2" spans="1:6" x14ac:dyDescent="0.25">
      <c r="A2" t="s">
        <v>5</v>
      </c>
      <c r="B2" t="s">
        <v>36</v>
      </c>
      <c r="D2" s="17">
        <f>data!K22+data!K40</f>
        <v>7.2493259539536599</v>
      </c>
      <c r="E2" s="17">
        <f>D2*data!$K$6*data!$K$5*0.5</f>
        <v>112.54578543513057</v>
      </c>
      <c r="F2" s="17">
        <f>E2*data!$K$3</f>
        <v>16881.867815269587</v>
      </c>
    </row>
    <row r="3" spans="1:6" x14ac:dyDescent="0.25">
      <c r="A3" t="s">
        <v>5</v>
      </c>
      <c r="B3" t="s">
        <v>36</v>
      </c>
      <c r="D3" s="17">
        <f>data!K23+data!K41</f>
        <v>3.302735556721951</v>
      </c>
      <c r="E3" s="17">
        <f>D3*data!$K$6*data!$K$5*0.5</f>
        <v>51.274969518108286</v>
      </c>
      <c r="F3" s="17">
        <f>E3*data!$K$3</f>
        <v>7691.2454277162433</v>
      </c>
    </row>
    <row r="4" spans="1:6" x14ac:dyDescent="0.25">
      <c r="A4" t="s">
        <v>6</v>
      </c>
      <c r="B4" t="s">
        <v>36</v>
      </c>
      <c r="D4" s="17">
        <f>data!K24+data!K42+data!K34</f>
        <v>3.2799695692740789</v>
      </c>
      <c r="E4" s="17">
        <f>D4*data!$K$6*data!$K$5*0.5</f>
        <v>50.921527562980067</v>
      </c>
      <c r="F4" s="17">
        <f>E4*data!$K$3</f>
        <v>7638.2291344470104</v>
      </c>
    </row>
    <row r="5" spans="1:6" x14ac:dyDescent="0.25">
      <c r="A5" t="s">
        <v>7</v>
      </c>
      <c r="B5" t="s">
        <v>36</v>
      </c>
      <c r="D5" s="17">
        <f>data!K25+data!K43+data!K35</f>
        <v>1.4430563304059953</v>
      </c>
      <c r="E5" s="17">
        <f>D5*data!$K$6*data!$K$5*0.5</f>
        <v>22.403449529553075</v>
      </c>
      <c r="F5" s="17">
        <f>E5*data!$K$3</f>
        <v>3360.5174294329613</v>
      </c>
    </row>
    <row r="6" spans="1:6" x14ac:dyDescent="0.25">
      <c r="A6" t="s">
        <v>8</v>
      </c>
      <c r="B6" t="s">
        <v>36</v>
      </c>
      <c r="D6" s="17">
        <f>data!K26+data!K44+data!K36</f>
        <v>3.1799647042416646</v>
      </c>
      <c r="E6" s="17">
        <f>D6*data!$K$6*data!$K$5*0.5</f>
        <v>49.368952033351839</v>
      </c>
      <c r="F6" s="17">
        <f>E6*data!$K$3</f>
        <v>7405.342805002776</v>
      </c>
    </row>
    <row r="7" spans="1:6" x14ac:dyDescent="0.25">
      <c r="A7" t="s">
        <v>9</v>
      </c>
      <c r="B7" t="s">
        <v>36</v>
      </c>
      <c r="D7" s="17">
        <f>data!K27+data!K45+data!K37</f>
        <v>1.8270976045240577</v>
      </c>
      <c r="E7" s="17">
        <f>D7*data!$K$6*data!$K$5*0.5</f>
        <v>28.365690310235994</v>
      </c>
      <c r="F7" s="17">
        <f>E7*data!$K$3</f>
        <v>4254.8535465353989</v>
      </c>
    </row>
    <row r="8" spans="1:6" x14ac:dyDescent="0.25">
      <c r="A8" t="s">
        <v>10</v>
      </c>
      <c r="B8" t="s">
        <v>36</v>
      </c>
      <c r="D8" s="17">
        <f>data!K28+data!K46</f>
        <v>1.5847061679976058</v>
      </c>
      <c r="E8" s="17">
        <f>D8*data!$K$6*data!$K$5*0.5</f>
        <v>24.602563258162828</v>
      </c>
      <c r="F8" s="17">
        <f>E8*data!$K$3</f>
        <v>3690.384488724424</v>
      </c>
    </row>
    <row r="9" spans="1:6" x14ac:dyDescent="0.25">
      <c r="A9" t="s">
        <v>11</v>
      </c>
      <c r="B9" t="s">
        <v>36</v>
      </c>
      <c r="D9" s="17">
        <f>data!K29+data!K47</f>
        <v>0.7327784832549471</v>
      </c>
      <c r="E9" s="17">
        <f>D9*data!$K$6*data!$K$5*0.5</f>
        <v>11.376385952533054</v>
      </c>
      <c r="F9" s="17">
        <f>E9*data!$K$3</f>
        <v>1706.4578928799581</v>
      </c>
    </row>
    <row r="11" spans="1:6" x14ac:dyDescent="0.25">
      <c r="A11" t="s">
        <v>67</v>
      </c>
      <c r="D11" t="s">
        <v>65</v>
      </c>
      <c r="E11" t="s">
        <v>66</v>
      </c>
    </row>
    <row r="12" spans="1:6" x14ac:dyDescent="0.25">
      <c r="A12" t="s">
        <v>5</v>
      </c>
      <c r="D12" s="14">
        <f>data!J40*data!$K$5*0.5</f>
        <v>9.3085822034399985</v>
      </c>
      <c r="E12" s="14">
        <f>(D12*data!$K$6*data!$K$3)/60</f>
        <v>53.524347669779992</v>
      </c>
    </row>
    <row r="13" spans="1:6" x14ac:dyDescent="0.25">
      <c r="A13" t="s">
        <v>5</v>
      </c>
      <c r="D13" s="14">
        <f>data!J41*data!$K$5*0.5</f>
        <v>17.194534854744422</v>
      </c>
      <c r="E13" s="14">
        <f>(D13*data!$K$6*data!$K$3)/60</f>
        <v>98.868575414780423</v>
      </c>
    </row>
    <row r="14" spans="1:6" x14ac:dyDescent="0.25">
      <c r="A14" t="s">
        <v>6</v>
      </c>
      <c r="D14" s="14">
        <f>data!J42*data!$K$5*0.5</f>
        <v>8.2224134165316549</v>
      </c>
      <c r="E14" s="14">
        <f>(D14*data!$K$6*data!$K$3)/60</f>
        <v>47.27887714505701</v>
      </c>
    </row>
    <row r="15" spans="1:6" x14ac:dyDescent="0.25">
      <c r="A15" t="s">
        <v>7</v>
      </c>
      <c r="D15" s="14">
        <f>data!J43*data!$K$5*0.5</f>
        <v>17.667059295187656</v>
      </c>
      <c r="E15" s="14">
        <f>(D15*data!$K$6*data!$K$3)/60</f>
        <v>101.58559094732901</v>
      </c>
    </row>
    <row r="16" spans="1:6" x14ac:dyDescent="0.25">
      <c r="A16" t="s">
        <v>8</v>
      </c>
      <c r="D16" s="14">
        <f>data!J44*data!$K$5*0.5</f>
        <v>10.577230313841024</v>
      </c>
      <c r="E16" s="14">
        <f>(D16*data!$K$6*data!$K$3)/60</f>
        <v>60.819074304585889</v>
      </c>
    </row>
    <row r="17" spans="1:5" x14ac:dyDescent="0.25">
      <c r="A17" t="s">
        <v>9</v>
      </c>
      <c r="D17" s="14">
        <f>data!J45*data!$K$5*0.5</f>
        <v>17.22132353026927</v>
      </c>
      <c r="E17" s="14">
        <f>(D17*data!$K$6*data!$K$3)/60</f>
        <v>99.022610299048296</v>
      </c>
    </row>
    <row r="18" spans="1:5" x14ac:dyDescent="0.25">
      <c r="A18" t="s">
        <v>10</v>
      </c>
      <c r="D18" s="14">
        <f>data!J46*data!$K$5*0.5</f>
        <v>7.2235360840384164</v>
      </c>
      <c r="E18" s="14">
        <f>(D18*data!$K$6*data!$K$3)/60</f>
        <v>41.535332483220898</v>
      </c>
    </row>
    <row r="19" spans="1:5" x14ac:dyDescent="0.25">
      <c r="A19" t="s">
        <v>11</v>
      </c>
      <c r="D19" s="14">
        <f>data!J47*data!$K$5*0.5</f>
        <v>10.972071812269578</v>
      </c>
      <c r="E19" s="14">
        <f>(D19*data!$K$6*data!$K$3)/60</f>
        <v>63.089412920550068</v>
      </c>
    </row>
  </sheetData>
  <sheetProtection algorithmName="SHA-512" hashValue="S2T/PLa/drsAnU62FNqqP1qknIZkTxORhSwOgN2G9lQXf1GVnB3h2gXwVp6aUxW2Nl6SVCTotN92BChoRZoUiA==" saltValue="SWO/xle5UQOo3DPiwgh8Qw==" spinCount="100000" sheet="1" objects="1" scenarios="1" selectLockedCells="1" selectUnlockedCell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workbookViewId="0">
      <selection activeCell="E24" sqref="E24"/>
    </sheetView>
  </sheetViews>
  <sheetFormatPr baseColWidth="10" defaultRowHeight="15" x14ac:dyDescent="0.25"/>
  <cols>
    <col min="1" max="1" width="25.42578125" style="5" bestFit="1" customWidth="1"/>
    <col min="2" max="2" width="15.140625" style="5" customWidth="1"/>
    <col min="3" max="8" width="11.42578125" style="5"/>
    <col min="9" max="9" width="50.7109375" style="5" bestFit="1" customWidth="1"/>
    <col min="10" max="16384" width="11.42578125" style="5"/>
  </cols>
  <sheetData>
    <row r="1" spans="1:10" x14ac:dyDescent="0.25">
      <c r="A1" s="5" t="s">
        <v>16</v>
      </c>
      <c r="B1" s="5">
        <v>287</v>
      </c>
      <c r="C1" s="7">
        <v>70542.03</v>
      </c>
      <c r="D1" s="6">
        <f>C1/B1</f>
        <v>245.79104529616725</v>
      </c>
      <c r="E1" s="6">
        <f>SQRT(D1/PI())</f>
        <v>8.8452088530016031</v>
      </c>
      <c r="G1" s="5">
        <v>2</v>
      </c>
    </row>
    <row r="2" spans="1:10" x14ac:dyDescent="0.25">
      <c r="A2" s="5" t="s">
        <v>20</v>
      </c>
      <c r="B2" s="5">
        <v>206</v>
      </c>
      <c r="C2" s="7">
        <v>47709.83</v>
      </c>
      <c r="D2" s="6">
        <f t="shared" ref="D2:D16" si="0">C2/B2</f>
        <v>231.60111650485439</v>
      </c>
      <c r="E2" s="6">
        <f t="shared" ref="E2:E16" si="1">SQRT(D2/PI())</f>
        <v>8.586089041857127</v>
      </c>
    </row>
    <row r="3" spans="1:10" x14ac:dyDescent="0.25">
      <c r="A3" s="5" t="s">
        <v>21</v>
      </c>
      <c r="B3" s="5">
        <v>192</v>
      </c>
      <c r="C3" s="7">
        <v>35673.71</v>
      </c>
      <c r="D3" s="6">
        <f t="shared" si="0"/>
        <v>185.80057291666665</v>
      </c>
      <c r="E3" s="6">
        <f t="shared" si="1"/>
        <v>7.690393957268201</v>
      </c>
    </row>
    <row r="4" spans="1:10" x14ac:dyDescent="0.25">
      <c r="A4" s="5" t="s">
        <v>22</v>
      </c>
      <c r="B4" s="5">
        <f>67+98</f>
        <v>165</v>
      </c>
      <c r="C4" s="7">
        <v>34112.74</v>
      </c>
      <c r="D4" s="6">
        <f t="shared" si="0"/>
        <v>206.74387878787877</v>
      </c>
      <c r="E4" s="6">
        <f t="shared" si="1"/>
        <v>8.112251261281612</v>
      </c>
    </row>
    <row r="5" spans="1:10" x14ac:dyDescent="0.25">
      <c r="A5" s="5" t="s">
        <v>23</v>
      </c>
      <c r="B5" s="5">
        <v>58</v>
      </c>
      <c r="C5" s="7">
        <v>29654.38</v>
      </c>
      <c r="D5" s="6">
        <f t="shared" si="0"/>
        <v>511.28241379310344</v>
      </c>
      <c r="E5" s="6">
        <f t="shared" si="1"/>
        <v>12.757203727394829</v>
      </c>
    </row>
    <row r="6" spans="1:10" x14ac:dyDescent="0.25">
      <c r="A6" s="5" t="s">
        <v>24</v>
      </c>
      <c r="B6" s="5">
        <v>42</v>
      </c>
      <c r="C6" s="7">
        <v>23292.73</v>
      </c>
      <c r="D6" s="6">
        <f t="shared" si="0"/>
        <v>554.58880952380946</v>
      </c>
      <c r="E6" s="6">
        <f t="shared" si="1"/>
        <v>13.286500699519335</v>
      </c>
    </row>
    <row r="7" spans="1:10" x14ac:dyDescent="0.25">
      <c r="A7" s="5" t="s">
        <v>25</v>
      </c>
      <c r="B7" s="5">
        <v>27</v>
      </c>
      <c r="C7" s="7">
        <v>21115.67</v>
      </c>
      <c r="D7" s="6">
        <f t="shared" si="0"/>
        <v>782.06185185185177</v>
      </c>
      <c r="E7" s="6">
        <f t="shared" si="1"/>
        <v>15.777769774326392</v>
      </c>
      <c r="J7" s="7"/>
    </row>
    <row r="8" spans="1:10" x14ac:dyDescent="0.25">
      <c r="A8" s="5" t="s">
        <v>26</v>
      </c>
      <c r="B8" s="5">
        <v>30</v>
      </c>
      <c r="C8" s="7">
        <v>20452.14</v>
      </c>
      <c r="D8" s="6">
        <f t="shared" si="0"/>
        <v>681.73799999999994</v>
      </c>
      <c r="E8" s="6">
        <f t="shared" si="1"/>
        <v>14.731053770425422</v>
      </c>
      <c r="J8" s="7"/>
    </row>
    <row r="9" spans="1:10" x14ac:dyDescent="0.25">
      <c r="A9" s="5" t="s">
        <v>27</v>
      </c>
      <c r="B9" s="5">
        <v>12</v>
      </c>
      <c r="C9" s="7">
        <v>19858</v>
      </c>
      <c r="D9" s="6">
        <f t="shared" si="0"/>
        <v>1654.8333333333333</v>
      </c>
      <c r="E9" s="6">
        <f t="shared" si="1"/>
        <v>22.951030695515097</v>
      </c>
      <c r="J9" s="7"/>
    </row>
    <row r="10" spans="1:10" x14ac:dyDescent="0.25">
      <c r="A10" s="5" t="s">
        <v>28</v>
      </c>
      <c r="B10" s="5">
        <v>33</v>
      </c>
      <c r="C10" s="7">
        <v>18449.990000000002</v>
      </c>
      <c r="D10" s="6">
        <f t="shared" si="0"/>
        <v>559.09060606060609</v>
      </c>
      <c r="E10" s="6">
        <f t="shared" si="1"/>
        <v>13.340317356853925</v>
      </c>
      <c r="J10" s="7"/>
    </row>
    <row r="11" spans="1:10" x14ac:dyDescent="0.25">
      <c r="A11" s="5" t="s">
        <v>29</v>
      </c>
      <c r="B11" s="5">
        <v>24</v>
      </c>
      <c r="C11" s="7">
        <v>16202.37</v>
      </c>
      <c r="D11" s="6">
        <f t="shared" si="0"/>
        <v>675.09875</v>
      </c>
      <c r="E11" s="6">
        <f t="shared" si="1"/>
        <v>14.659147528943127</v>
      </c>
      <c r="J11" s="7"/>
    </row>
    <row r="12" spans="1:10" x14ac:dyDescent="0.25">
      <c r="A12" s="5" t="s">
        <v>30</v>
      </c>
      <c r="B12" s="5">
        <v>44</v>
      </c>
      <c r="C12" s="7">
        <v>15802.27</v>
      </c>
      <c r="D12" s="6">
        <f t="shared" si="0"/>
        <v>359.14249999999998</v>
      </c>
      <c r="E12" s="6">
        <f t="shared" si="1"/>
        <v>10.691988042397075</v>
      </c>
      <c r="J12" s="7"/>
    </row>
    <row r="13" spans="1:10" x14ac:dyDescent="0.25">
      <c r="A13" s="5" t="s">
        <v>31</v>
      </c>
      <c r="B13" s="5">
        <v>1</v>
      </c>
      <c r="C13" s="7">
        <v>2571.1</v>
      </c>
      <c r="D13" s="6">
        <f t="shared" si="0"/>
        <v>2571.1</v>
      </c>
      <c r="E13" s="6">
        <f t="shared" si="1"/>
        <v>28.607805724437242</v>
      </c>
      <c r="J13" s="7"/>
    </row>
    <row r="14" spans="1:10" x14ac:dyDescent="0.25">
      <c r="A14" s="5" t="s">
        <v>32</v>
      </c>
      <c r="B14" s="5">
        <v>1</v>
      </c>
      <c r="C14" s="5">
        <v>891.12</v>
      </c>
      <c r="D14" s="6">
        <f t="shared" si="0"/>
        <v>891.12</v>
      </c>
      <c r="E14" s="6">
        <f t="shared" si="1"/>
        <v>16.841980458844489</v>
      </c>
      <c r="J14" s="7"/>
    </row>
    <row r="15" spans="1:10" x14ac:dyDescent="0.25">
      <c r="A15" s="5" t="s">
        <v>33</v>
      </c>
      <c r="B15" s="5">
        <v>3</v>
      </c>
      <c r="C15" s="5">
        <v>755.09</v>
      </c>
      <c r="D15" s="6">
        <f t="shared" si="0"/>
        <v>251.69666666666669</v>
      </c>
      <c r="E15" s="6">
        <f t="shared" si="1"/>
        <v>8.9508400342932148</v>
      </c>
      <c r="J15" s="7"/>
    </row>
    <row r="16" spans="1:10" x14ac:dyDescent="0.25">
      <c r="A16" s="5" t="s">
        <v>34</v>
      </c>
      <c r="B16" s="5">
        <v>2</v>
      </c>
      <c r="C16" s="5">
        <v>419.84</v>
      </c>
      <c r="D16" s="6">
        <f t="shared" si="0"/>
        <v>209.92</v>
      </c>
      <c r="E16" s="6">
        <f t="shared" si="1"/>
        <v>8.174326351920465</v>
      </c>
      <c r="J16" s="7"/>
    </row>
    <row r="17" spans="1:10" x14ac:dyDescent="0.25">
      <c r="A17" s="5" t="s">
        <v>17</v>
      </c>
      <c r="B17" s="5" t="s">
        <v>18</v>
      </c>
      <c r="C17" s="5" t="s">
        <v>19</v>
      </c>
      <c r="J17" s="7"/>
    </row>
    <row r="18" spans="1:10" x14ac:dyDescent="0.25">
      <c r="J18" s="7"/>
    </row>
    <row r="19" spans="1:10" x14ac:dyDescent="0.25">
      <c r="A19" s="5" t="s">
        <v>38</v>
      </c>
      <c r="B19" s="5">
        <v>1</v>
      </c>
      <c r="G19" s="5">
        <v>3</v>
      </c>
      <c r="J19" s="7"/>
    </row>
    <row r="20" spans="1:10" x14ac:dyDescent="0.25">
      <c r="A20" s="5" t="s">
        <v>39</v>
      </c>
      <c r="B20" s="5">
        <v>2</v>
      </c>
    </row>
    <row r="21" spans="1:10" x14ac:dyDescent="0.25">
      <c r="A21" s="5" t="s">
        <v>40</v>
      </c>
      <c r="B21" s="5">
        <v>3</v>
      </c>
    </row>
    <row r="22" spans="1:10" x14ac:dyDescent="0.25">
      <c r="A22" s="5" t="s">
        <v>41</v>
      </c>
      <c r="B22" s="5">
        <v>4</v>
      </c>
    </row>
    <row r="23" spans="1:10" x14ac:dyDescent="0.25">
      <c r="A23" s="5" t="s">
        <v>42</v>
      </c>
      <c r="B23" s="5">
        <v>5</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Dateneingabe</vt:lpstr>
      <vt:lpstr>Ergebnisse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MandesVerhaagh</dc:creator>
  <cp:lastModifiedBy>Mandes Verhaagh</cp:lastModifiedBy>
  <cp:lastPrinted>2020-02-04T09:50:52Z</cp:lastPrinted>
  <dcterms:created xsi:type="dcterms:W3CDTF">2019-09-17T15:59:38Z</dcterms:created>
  <dcterms:modified xsi:type="dcterms:W3CDTF">2020-02-04T09:51:06Z</dcterms:modified>
</cp:coreProperties>
</file>